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560" windowHeight="8475" firstSheet="2" activeTab="7"/>
  </bookViews>
  <sheets>
    <sheet name="8-1" sheetId="1" r:id="rId1"/>
    <sheet name="8-2" sheetId="2" r:id="rId2"/>
    <sheet name="8-3" sheetId="3" r:id="rId3"/>
    <sheet name="8-4" sheetId="4" r:id="rId4"/>
    <sheet name="8-5" sheetId="5" r:id="rId5"/>
    <sheet name="8-6" sheetId="6" r:id="rId6"/>
    <sheet name="8-7" sheetId="7" r:id="rId7"/>
    <sheet name="8-8" sheetId="8" r:id="rId8"/>
  </sheets>
  <definedNames>
    <definedName name="_xlnm.Print_Area" localSheetId="0">'8-1'!$B$1:$N$54</definedName>
    <definedName name="_xlnm.Print_Area" localSheetId="1">'8-2'!$B$1:$Z$56</definedName>
    <definedName name="_xlnm.Print_Area" localSheetId="2">'8-3'!$B$1:$X$55</definedName>
    <definedName name="_xlnm.Print_Area" localSheetId="3">'8-4'!$B$1:$AB$54</definedName>
    <definedName name="_xlnm.Print_Area" localSheetId="4">'8-5'!$B$1:$Z$54</definedName>
    <definedName name="_xlnm.Print_Area" localSheetId="5">'8-6'!$B$1:$Z$54</definedName>
    <definedName name="_xlnm.Print_Area" localSheetId="6">'8-7'!$B$1:$AB$55</definedName>
    <definedName name="_xlnm.Print_Area" localSheetId="7">'8-8'!$B$1:$T$55</definedName>
  </definedNames>
  <calcPr fullCalcOnLoad="1"/>
</workbook>
</file>

<file path=xl/sharedStrings.xml><?xml version="1.0" encoding="utf-8"?>
<sst xmlns="http://schemas.openxmlformats.org/spreadsheetml/2006/main" count="1028" uniqueCount="214">
  <si>
    <t>１表（８－１）</t>
  </si>
  <si>
    <t>都道府県</t>
  </si>
  <si>
    <t>順位</t>
  </si>
  <si>
    <t>人口千対</t>
  </si>
  <si>
    <t>第１表　都道府県別諸指標にみる大分県の位置</t>
  </si>
  <si>
    <t>合計特殊</t>
  </si>
  <si>
    <t>(再)乳児死亡率</t>
  </si>
  <si>
    <t>(再)新生児死亡率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</si>
  <si>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</si>
  <si>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</si>
  <si>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</si>
  <si>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</si>
  <si>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</si>
  <si>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</si>
  <si>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</si>
  <si>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</si>
  <si>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</si>
  <si>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</si>
  <si>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</si>
  <si>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</si>
  <si>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</si>
  <si>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</si>
  <si>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</si>
  <si>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</si>
  <si>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</si>
  <si>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</si>
  <si>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</si>
  <si>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</si>
  <si>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</si>
  <si>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</si>
  <si>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</si>
  <si>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</si>
  <si>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</si>
  <si>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</si>
  <si>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</si>
  <si>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</si>
  <si>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</si>
  <si>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</si>
  <si>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</si>
  <si>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</si>
  <si>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</si>
  <si>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</si>
  <si>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</si>
  <si>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</si>
  <si>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</si>
  <si>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</si>
  <si>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</si>
  <si>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</si>
  <si>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</si>
  <si>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</si>
  <si>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</si>
  <si>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</si>
  <si>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</si>
  <si>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</si>
  <si>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</si>
  <si>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指　　標</t>
  </si>
  <si>
    <t>１表（８－２）</t>
  </si>
  <si>
    <t>出産千対</t>
  </si>
  <si>
    <t>自然死産率</t>
  </si>
  <si>
    <t>人工死産率</t>
  </si>
  <si>
    <t>出 生 率</t>
  </si>
  <si>
    <t>人工妊娠中絶率</t>
  </si>
  <si>
    <t>15～49歳女
子人口千対</t>
  </si>
  <si>
    <t>周産期死亡率</t>
  </si>
  <si>
    <t>早期新生児
死　亡　率</t>
  </si>
  <si>
    <t>出生千対</t>
  </si>
  <si>
    <t>婚姻率</t>
  </si>
  <si>
    <t>平均初婚年齢</t>
  </si>
  <si>
    <t>夫</t>
  </si>
  <si>
    <t>妻</t>
  </si>
  <si>
    <t>歳</t>
  </si>
  <si>
    <t>全</t>
  </si>
  <si>
    <t>北</t>
  </si>
  <si>
    <t>青</t>
  </si>
  <si>
    <t>岩</t>
  </si>
  <si>
    <t>宮</t>
  </si>
  <si>
    <t>秋</t>
  </si>
  <si>
    <t>山</t>
  </si>
  <si>
    <t>福</t>
  </si>
  <si>
    <t>茨</t>
  </si>
  <si>
    <t>栃</t>
  </si>
  <si>
    <t>群</t>
  </si>
  <si>
    <t>埼</t>
  </si>
  <si>
    <t>千</t>
  </si>
  <si>
    <t>東</t>
  </si>
  <si>
    <t>神</t>
  </si>
  <si>
    <t>新</t>
  </si>
  <si>
    <t>富</t>
  </si>
  <si>
    <t>石</t>
  </si>
  <si>
    <t>長</t>
  </si>
  <si>
    <t>岐</t>
  </si>
  <si>
    <t>静</t>
  </si>
  <si>
    <t>愛</t>
  </si>
  <si>
    <t>三</t>
  </si>
  <si>
    <t>滋</t>
  </si>
  <si>
    <t>京</t>
  </si>
  <si>
    <t>大</t>
  </si>
  <si>
    <t>兵</t>
  </si>
  <si>
    <t>奈</t>
  </si>
  <si>
    <t>和</t>
  </si>
  <si>
    <t>鳥</t>
  </si>
  <si>
    <t>島</t>
  </si>
  <si>
    <t>岡</t>
  </si>
  <si>
    <t>広</t>
  </si>
  <si>
    <t>徳</t>
  </si>
  <si>
    <t>香</t>
  </si>
  <si>
    <t>高</t>
  </si>
  <si>
    <t>佐</t>
  </si>
  <si>
    <t>熊</t>
  </si>
  <si>
    <t>鹿</t>
  </si>
  <si>
    <t>沖</t>
  </si>
  <si>
    <t>離婚率</t>
  </si>
  <si>
    <t>人口千対</t>
  </si>
  <si>
    <t>注）</t>
  </si>
  <si>
    <t>１表（８－３）</t>
  </si>
  <si>
    <t>悪性新生物
死　亡　率</t>
  </si>
  <si>
    <t>人口10万対</t>
  </si>
  <si>
    <t>（再）胃の悪性
　　　新 生 物</t>
  </si>
  <si>
    <t>（再）肝及び肝内胆
　　　管悪性新生物</t>
  </si>
  <si>
    <t>（再）膵の悪性
　　　新 生 物</t>
  </si>
  <si>
    <t>（再）気管・気管
　　　支及び肺の
　　　悪性新生物</t>
  </si>
  <si>
    <t>（再）乳房の悪性
      新  生  物</t>
  </si>
  <si>
    <t>（再）子宮の悪性
　　　新　生　物</t>
  </si>
  <si>
    <t>脳血管疾患
死　亡　率</t>
  </si>
  <si>
    <t>注：</t>
  </si>
  <si>
    <t>１表（８－４）</t>
  </si>
  <si>
    <t>心疾患死亡率</t>
  </si>
  <si>
    <t>結核死亡率</t>
  </si>
  <si>
    <t>糖尿病死亡率</t>
  </si>
  <si>
    <t>肺炎死亡率</t>
  </si>
  <si>
    <t>慢性閉塞性
肺疾患死亡率</t>
  </si>
  <si>
    <t>腎不全死亡率</t>
  </si>
  <si>
    <t>老衰死亡率</t>
  </si>
  <si>
    <t>不慮の事故
死 亡 率</t>
  </si>
  <si>
    <t>（再）交通事故
　　  死 亡 率</t>
  </si>
  <si>
    <t>自殺死亡率</t>
  </si>
  <si>
    <t>１表（８－５）</t>
  </si>
  <si>
    <t>病　院　数</t>
  </si>
  <si>
    <t>（再）精神病院数</t>
  </si>
  <si>
    <t>(再)一般病院数</t>
  </si>
  <si>
    <t>一般診療所数</t>
  </si>
  <si>
    <t>歯科診療所数</t>
  </si>
  <si>
    <t>病院病床数</t>
  </si>
  <si>
    <t>（再）精神病床数</t>
  </si>
  <si>
    <t>(再)結核病床数</t>
  </si>
  <si>
    <t>一般診療所
病　床　数</t>
  </si>
  <si>
    <t>病院の１日平均
在 院 患 者 数</t>
  </si>
  <si>
    <t>肝疾患死亡率</t>
  </si>
  <si>
    <t>１表（８－６）</t>
  </si>
  <si>
    <t>病院の1日平均
外 来 患 者 数</t>
  </si>
  <si>
    <t>病　院　の
病床利用率</t>
  </si>
  <si>
    <t>薬局数</t>
  </si>
  <si>
    <t>（再）精神病床</t>
  </si>
  <si>
    <t>（再）感染症病床</t>
  </si>
  <si>
    <t>（再）結核病床</t>
  </si>
  <si>
    <t>許可病床
100対</t>
  </si>
  <si>
    <t>１表（８－７）</t>
  </si>
  <si>
    <t>就業歯科
衛生士数</t>
  </si>
  <si>
    <t>就業歯科
技工士数</t>
  </si>
  <si>
    <t>就業あん魔
マッサージ
指圧士数</t>
  </si>
  <si>
    <t>就業はり師数</t>
  </si>
  <si>
    <t>就業きゅう師数</t>
  </si>
  <si>
    <t>就業柔道
整復師数</t>
  </si>
  <si>
    <t>（再）薬局・医療
　施設の従事者数</t>
  </si>
  <si>
    <t>１表（８－８）</t>
  </si>
  <si>
    <t>結核登録率</t>
  </si>
  <si>
    <t>結核り患率</t>
  </si>
  <si>
    <t>食中毒り患率</t>
  </si>
  <si>
    <t>平均寿命</t>
  </si>
  <si>
    <t>男</t>
  </si>
  <si>
    <t>女</t>
  </si>
  <si>
    <t>源泉総数</t>
  </si>
  <si>
    <t>ゆう出量</t>
  </si>
  <si>
    <t>源泉数</t>
  </si>
  <si>
    <t>結核登録率及び結核り患率は非定型抗酸菌症を除いたものである｡</t>
  </si>
  <si>
    <t>％</t>
  </si>
  <si>
    <t>注）</t>
  </si>
  <si>
    <t>死　亡　率</t>
  </si>
  <si>
    <t>出　生　率</t>
  </si>
  <si>
    <t>死　産　率</t>
  </si>
  <si>
    <t>高血圧性疾
患死亡率</t>
  </si>
  <si>
    <t xml:space="preserve"> 標にみる大分県の位置</t>
  </si>
  <si>
    <t xml:space="preserve">                      第１表　都道府県別諸指</t>
  </si>
  <si>
    <t xml:space="preserve">         　     第１表　都道府県別諸指</t>
  </si>
  <si>
    <t xml:space="preserve">         　          　   第１表　都道府県別諸指</t>
  </si>
  <si>
    <t xml:space="preserve">                  　  第１表　都道府県別諸指</t>
  </si>
  <si>
    <t xml:space="preserve">       　           　　    第１表　都道府県別諸指</t>
  </si>
  <si>
    <t xml:space="preserve">          　              第１表　都道府県別諸指</t>
  </si>
  <si>
    <t xml:space="preserve">                      　　　　 第１表　都道府県別諸指</t>
  </si>
  <si>
    <t>（再）大　腸　の
　　　悪性新生物</t>
  </si>
  <si>
    <t>（再）胆のう及びそ
　　　の他の胆道の
　　　悪性新生物</t>
  </si>
  <si>
    <t>Ｌ／ｍ</t>
  </si>
  <si>
    <t>人口の自然
増　加　率</t>
  </si>
  <si>
    <t>薬剤師数</t>
  </si>
  <si>
    <t>死産率、自然死産率、人工死産率は出産（出生＋死産）千対。</t>
  </si>
  <si>
    <t>周産期死亡率、妊娠22週以後の死産率は出産（出生＋妊娠満22週以後の死産）千対。</t>
  </si>
  <si>
    <t>愛媛</t>
  </si>
  <si>
    <t>（再）就業保健師数</t>
  </si>
  <si>
    <t>（再）就業助産師数</t>
  </si>
  <si>
    <t>就業看護師数</t>
  </si>
  <si>
    <t>就業准看護師数</t>
  </si>
  <si>
    <t>水道普及率
（14年3月）</t>
  </si>
  <si>
    <t>平成12年</t>
  </si>
  <si>
    <t>妊娠満22週
以後の死産率</t>
  </si>
  <si>
    <t>「（再）子宮の悪性新生物」の死亡率は女子人口10万対の率である。</t>
  </si>
  <si>
    <t>(再)その他の病床等</t>
  </si>
  <si>
    <t>（再）その他の病床等</t>
  </si>
  <si>
    <t>注：この表（8-7)記載の資料は２年に一度の調査のため、平成13年の数値はない。</t>
  </si>
  <si>
    <t>平成14年</t>
  </si>
  <si>
    <t>医師数
（平成14年）</t>
  </si>
  <si>
    <t xml:space="preserve"> 歯 科
医  師  数
（平成14年）</t>
  </si>
  <si>
    <t>（再）医療機関
      従事医師数</t>
  </si>
  <si>
    <t>（再）医療機関従事
    歯科医師数</t>
  </si>
  <si>
    <t>温泉（平成１５年３月）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</si>
</sst>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0.0_);[Red]\(0.0\)"/>
    <numFmt numFmtId="178" formatCode="0;&quot;△ &quot;0"/>
    <numFmt numFmtId="179" formatCode="0.0;&quot;△ &quot;0.0"/>
    <numFmt numFmtId="180" formatCode="0.0_ "/>
    <numFmt numFmtId="181" formatCode="0.0;&quot;△ &quot;0.0\ "/>
    <numFmt numFmtId="182" formatCode="0.00_);[Red]\(0.00\)"/>
    <numFmt numFmtId="183" formatCode="General\ "/>
    <numFmt numFmtId="184" formatCode="General\ \ "/>
    <numFmt numFmtId="185" formatCode="&quot;-&quot;\ \ "/>
    <numFmt numFmtId="186" formatCode="0.00_);[Red]\(0.00\)\ "/>
    <numFmt numFmtId="187" formatCode="0.0"/>
    <numFmt numFmtId="188" formatCode="#&quot; &quot;##0.00"/>
    <numFmt numFmtId="189" formatCode="#&quot; &quot;##0.0"/>
    <numFmt numFmtId="190" formatCode="0.00;&quot;△ &quot;0.00"/>
    <numFmt numFmtId="191" formatCode="0.0;&quot;△&quot;0.0"/>
    <numFmt numFmtId="192" formatCode="0.00;&quot;△&quot;0.00"/>
    <numFmt numFmtId="193" formatCode="0\ ;&quot;△&quot;0.0"/>
    <numFmt numFmtId="194" formatCode="#&quot; &quot;###&quot; &quot;##0"/>
    <numFmt numFmtId="195" formatCode="#\ ##0;&quot;△&quot;#\ ##0;&quot;-&quot;;@"/>
    <numFmt numFmtId="196" formatCode="#\ ##0.0;&quot;△&quot;#\ ##0.0;&quot;-&quot;;@"/>
    <numFmt numFmtId="197" formatCode="#\ ##0.00;&quot;△&quot;#\ ##0.00;&quot;-&quot;;@"/>
    <numFmt numFmtId="198" formatCode="#\ ###\ ##0;&quot;△&quot;#\ ###\ ##0;&quot;-&quot;;@"/>
  </numFmts>
  <fonts count="18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0.5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b/>
      <sz val="9"/>
      <name val="ＭＳ 明朝"/>
      <family val="1"/>
    </font>
    <font>
      <sz val="9"/>
      <name val="ＭＳ Ｐ明朝"/>
      <family val="1"/>
    </font>
    <font>
      <b/>
      <sz val="14"/>
      <name val="ＭＳ 明朝"/>
      <family val="1"/>
    </font>
    <font>
      <b/>
      <sz val="16"/>
      <name val="ＭＳ 明朝"/>
      <family val="1"/>
    </font>
    <font>
      <sz val="16"/>
      <name val="ＭＳ Ｐゴシック"/>
      <family val="3"/>
    </font>
    <font>
      <sz val="10"/>
      <name val="ＭＳ 明朝"/>
      <family val="1"/>
    </font>
    <font>
      <sz val="9"/>
      <color indexed="10"/>
      <name val="ＭＳ 明朝"/>
      <family val="1"/>
    </font>
    <font>
      <b/>
      <sz val="9"/>
      <color indexed="10"/>
      <name val="ＭＳ 明朝"/>
      <family val="1"/>
    </font>
    <font>
      <sz val="11"/>
      <color indexed="10"/>
      <name val="ＭＳ 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 vertical="center"/>
      <protection/>
    </xf>
  </cellStyleXfs>
  <cellXfs count="19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87" fontId="3" fillId="0" borderId="0" xfId="0" applyNumberFormat="1" applyFont="1" applyAlignment="1">
      <alignment vertical="center"/>
    </xf>
    <xf numFmtId="2" fontId="3" fillId="0" borderId="0" xfId="0" applyNumberFormat="1" applyFont="1" applyAlignment="1">
      <alignment vertical="center"/>
    </xf>
    <xf numFmtId="0" fontId="3" fillId="0" borderId="0" xfId="20" applyAlignment="1">
      <alignment horizontal="center" vertical="center"/>
      <protection/>
    </xf>
    <xf numFmtId="0" fontId="3" fillId="0" borderId="0" xfId="20" applyAlignment="1">
      <alignment vertical="center"/>
      <protection/>
    </xf>
    <xf numFmtId="176" fontId="3" fillId="0" borderId="0" xfId="20" applyNumberFormat="1" applyAlignment="1">
      <alignment vertical="center"/>
      <protection/>
    </xf>
    <xf numFmtId="0" fontId="3" fillId="0" borderId="1" xfId="20" applyBorder="1" applyAlignment="1">
      <alignment vertical="center"/>
      <protection/>
    </xf>
    <xf numFmtId="0" fontId="3" fillId="0" borderId="0" xfId="20" applyFont="1" applyAlignment="1">
      <alignment vertical="center"/>
      <protection/>
    </xf>
    <xf numFmtId="0" fontId="3" fillId="0" borderId="0" xfId="20" applyFont="1" applyAlignment="1">
      <alignment horizontal="center" vertical="center"/>
      <protection/>
    </xf>
    <xf numFmtId="58" fontId="5" fillId="0" borderId="1" xfId="20" applyNumberFormat="1" applyFont="1" applyBorder="1" applyAlignment="1">
      <alignment horizontal="right" vertical="center"/>
      <protection/>
    </xf>
    <xf numFmtId="0" fontId="3" fillId="0" borderId="0" xfId="20" applyBorder="1" applyAlignment="1">
      <alignment vertical="center"/>
      <protection/>
    </xf>
    <xf numFmtId="0" fontId="1" fillId="0" borderId="0" xfId="20" applyFont="1" applyAlignment="1">
      <alignment horizontal="left" vertical="center"/>
      <protection/>
    </xf>
    <xf numFmtId="0" fontId="7" fillId="0" borderId="2" xfId="20" applyFont="1" applyBorder="1" applyAlignment="1">
      <alignment horizontal="center" vertical="center"/>
      <protection/>
    </xf>
    <xf numFmtId="0" fontId="7" fillId="0" borderId="3" xfId="20" applyFont="1" applyBorder="1" applyAlignment="1">
      <alignment horizontal="center" vertical="center" textRotation="255"/>
      <protection/>
    </xf>
    <xf numFmtId="0" fontId="7" fillId="0" borderId="3" xfId="20" applyFont="1" applyBorder="1" applyAlignment="1">
      <alignment horizontal="center" vertical="center"/>
      <protection/>
    </xf>
    <xf numFmtId="0" fontId="9" fillId="0" borderId="0" xfId="20" applyFont="1" applyAlignment="1">
      <alignment horizontal="distributed" vertical="center"/>
      <protection/>
    </xf>
    <xf numFmtId="0" fontId="7" fillId="0" borderId="0" xfId="20" applyFont="1" applyAlignment="1">
      <alignment horizontal="distributed" vertical="center"/>
      <protection/>
    </xf>
    <xf numFmtId="0" fontId="7" fillId="0" borderId="3" xfId="20" applyFont="1" applyBorder="1" applyAlignment="1">
      <alignment horizontal="center" vertical="center" wrapText="1"/>
      <protection/>
    </xf>
    <xf numFmtId="0" fontId="9" fillId="0" borderId="4" xfId="20" applyFont="1" applyBorder="1" applyAlignment="1">
      <alignment horizontal="distributed" vertical="center"/>
      <protection/>
    </xf>
    <xf numFmtId="0" fontId="7" fillId="0" borderId="5" xfId="20" applyFont="1" applyBorder="1" applyAlignment="1">
      <alignment horizontal="distributed" vertical="center"/>
      <protection/>
    </xf>
    <xf numFmtId="0" fontId="9" fillId="0" borderId="5" xfId="20" applyFont="1" applyBorder="1" applyAlignment="1">
      <alignment horizontal="distributed" vertical="center"/>
      <protection/>
    </xf>
    <xf numFmtId="0" fontId="3" fillId="0" borderId="0" xfId="20" applyFont="1" applyAlignment="1">
      <alignment horizontal="left" vertical="center"/>
      <protection/>
    </xf>
    <xf numFmtId="0" fontId="3" fillId="0" borderId="0" xfId="20" applyFont="1" applyAlignment="1">
      <alignment horizontal="right" vertical="center"/>
      <protection/>
    </xf>
    <xf numFmtId="0" fontId="7" fillId="0" borderId="6" xfId="20" applyFont="1" applyBorder="1" applyAlignment="1">
      <alignment horizontal="center" vertical="center" textRotation="255"/>
      <protection/>
    </xf>
    <xf numFmtId="189" fontId="7" fillId="0" borderId="0" xfId="20" applyNumberFormat="1" applyFont="1" applyBorder="1" applyAlignment="1">
      <alignment horizontal="right" vertical="center"/>
      <protection/>
    </xf>
    <xf numFmtId="189" fontId="9" fillId="0" borderId="0" xfId="20" applyNumberFormat="1" applyFont="1" applyBorder="1" applyAlignment="1">
      <alignment horizontal="right" vertical="center"/>
      <protection/>
    </xf>
    <xf numFmtId="0" fontId="7" fillId="0" borderId="0" xfId="20" applyFont="1" applyBorder="1" applyAlignment="1">
      <alignment horizontal="center" vertical="center" wrapText="1"/>
      <protection/>
    </xf>
    <xf numFmtId="0" fontId="7" fillId="0" borderId="0" xfId="20" applyFont="1" applyBorder="1" applyAlignment="1">
      <alignment horizontal="center" vertical="center"/>
      <protection/>
    </xf>
    <xf numFmtId="0" fontId="3" fillId="0" borderId="0" xfId="20" applyFont="1" applyBorder="1" applyAlignment="1">
      <alignment vertical="center"/>
      <protection/>
    </xf>
    <xf numFmtId="0" fontId="7" fillId="0" borderId="2" xfId="20" applyFont="1" applyBorder="1" applyAlignment="1">
      <alignment horizontal="center" vertical="center" wrapText="1"/>
      <protection/>
    </xf>
    <xf numFmtId="195" fontId="9" fillId="0" borderId="4" xfId="20" applyNumberFormat="1" applyFont="1" applyBorder="1" applyAlignment="1">
      <alignment horizontal="right" vertical="center"/>
      <protection/>
    </xf>
    <xf numFmtId="195" fontId="9" fillId="0" borderId="7" xfId="20" applyNumberFormat="1" applyFont="1" applyBorder="1" applyAlignment="1">
      <alignment horizontal="right" vertical="center"/>
      <protection/>
    </xf>
    <xf numFmtId="196" fontId="9" fillId="0" borderId="7" xfId="20" applyNumberFormat="1" applyFont="1" applyBorder="1" applyAlignment="1">
      <alignment horizontal="right" vertical="center"/>
      <protection/>
    </xf>
    <xf numFmtId="196" fontId="7" fillId="0" borderId="0" xfId="20" applyNumberFormat="1" applyFont="1" applyBorder="1" applyAlignment="1">
      <alignment horizontal="right" vertical="center"/>
      <protection/>
    </xf>
    <xf numFmtId="196" fontId="9" fillId="0" borderId="0" xfId="20" applyNumberFormat="1" applyFont="1" applyBorder="1" applyAlignment="1">
      <alignment horizontal="right" vertical="center"/>
      <protection/>
    </xf>
    <xf numFmtId="197" fontId="9" fillId="0" borderId="7" xfId="20" applyNumberFormat="1" applyFont="1" applyBorder="1" applyAlignment="1">
      <alignment horizontal="right" vertical="center"/>
      <protection/>
    </xf>
    <xf numFmtId="197" fontId="7" fillId="0" borderId="0" xfId="20" applyNumberFormat="1" applyFont="1" applyBorder="1" applyAlignment="1">
      <alignment horizontal="right" vertical="center"/>
      <protection/>
    </xf>
    <xf numFmtId="197" fontId="9" fillId="0" borderId="0" xfId="20" applyNumberFormat="1" applyFont="1" applyBorder="1" applyAlignment="1">
      <alignment horizontal="right" vertical="center"/>
      <protection/>
    </xf>
    <xf numFmtId="197" fontId="9" fillId="0" borderId="8" xfId="20" applyNumberFormat="1" applyFont="1" applyBorder="1" applyAlignment="1">
      <alignment horizontal="right" vertical="center"/>
      <protection/>
    </xf>
    <xf numFmtId="197" fontId="7" fillId="0" borderId="9" xfId="20" applyNumberFormat="1" applyFont="1" applyBorder="1" applyAlignment="1">
      <alignment horizontal="right" vertical="center"/>
      <protection/>
    </xf>
    <xf numFmtId="197" fontId="9" fillId="0" borderId="9" xfId="20" applyNumberFormat="1" applyFont="1" applyBorder="1" applyAlignment="1">
      <alignment horizontal="right" vertical="center"/>
      <protection/>
    </xf>
    <xf numFmtId="0" fontId="7" fillId="0" borderId="10" xfId="20" applyFont="1" applyBorder="1" applyAlignment="1">
      <alignment horizontal="center" vertical="center" textRotation="255"/>
      <protection/>
    </xf>
    <xf numFmtId="196" fontId="9" fillId="0" borderId="8" xfId="20" applyNumberFormat="1" applyFont="1" applyBorder="1" applyAlignment="1">
      <alignment horizontal="right" vertical="center"/>
      <protection/>
    </xf>
    <xf numFmtId="196" fontId="7" fillId="0" borderId="9" xfId="20" applyNumberFormat="1" applyFont="1" applyBorder="1" applyAlignment="1">
      <alignment horizontal="right" vertical="center"/>
      <protection/>
    </xf>
    <xf numFmtId="196" fontId="9" fillId="0" borderId="9" xfId="20" applyNumberFormat="1" applyFont="1" applyBorder="1" applyAlignment="1">
      <alignment horizontal="right" vertical="center"/>
      <protection/>
    </xf>
    <xf numFmtId="198" fontId="9" fillId="0" borderId="7" xfId="20" applyNumberFormat="1" applyFont="1" applyBorder="1" applyAlignment="1">
      <alignment horizontal="right" vertical="center"/>
      <protection/>
    </xf>
    <xf numFmtId="198" fontId="7" fillId="0" borderId="0" xfId="20" applyNumberFormat="1" applyFont="1" applyBorder="1" applyAlignment="1">
      <alignment horizontal="right" vertical="center"/>
      <protection/>
    </xf>
    <xf numFmtId="198" fontId="9" fillId="0" borderId="0" xfId="20" applyNumberFormat="1" applyFont="1" applyBorder="1" applyAlignment="1">
      <alignment horizontal="right" vertical="center"/>
      <protection/>
    </xf>
    <xf numFmtId="58" fontId="3" fillId="0" borderId="1" xfId="20" applyNumberFormat="1" applyFont="1" applyBorder="1" applyAlignment="1">
      <alignment horizontal="right" vertical="center"/>
      <protection/>
    </xf>
    <xf numFmtId="0" fontId="11" fillId="0" borderId="0" xfId="20" applyFont="1" applyAlignment="1">
      <alignment horizontal="center" vertical="center"/>
      <protection/>
    </xf>
    <xf numFmtId="0" fontId="7" fillId="0" borderId="11" xfId="20" applyFont="1" applyBorder="1" applyAlignment="1">
      <alignment horizontal="distributed" vertical="center"/>
      <protection/>
    </xf>
    <xf numFmtId="196" fontId="7" fillId="0" borderId="11" xfId="20" applyNumberFormat="1" applyFont="1" applyBorder="1" applyAlignment="1">
      <alignment horizontal="right" vertical="center"/>
      <protection/>
    </xf>
    <xf numFmtId="197" fontId="7" fillId="0" borderId="11" xfId="20" applyNumberFormat="1" applyFont="1" applyBorder="1" applyAlignment="1">
      <alignment horizontal="right" vertical="center"/>
      <protection/>
    </xf>
    <xf numFmtId="197" fontId="7" fillId="0" borderId="6" xfId="20" applyNumberFormat="1" applyFont="1" applyBorder="1" applyAlignment="1">
      <alignment horizontal="right" vertical="center"/>
      <protection/>
    </xf>
    <xf numFmtId="0" fontId="7" fillId="0" borderId="2" xfId="20" applyFont="1" applyBorder="1" applyAlignment="1">
      <alignment horizontal="distributed" vertical="center"/>
      <protection/>
    </xf>
    <xf numFmtId="196" fontId="7" fillId="0" borderId="6" xfId="20" applyNumberFormat="1" applyFont="1" applyBorder="1" applyAlignment="1">
      <alignment horizontal="right" vertical="center"/>
      <protection/>
    </xf>
    <xf numFmtId="198" fontId="7" fillId="0" borderId="11" xfId="20" applyNumberFormat="1" applyFont="1" applyBorder="1" applyAlignment="1">
      <alignment horizontal="right" vertical="center"/>
      <protection/>
    </xf>
    <xf numFmtId="0" fontId="7" fillId="0" borderId="12" xfId="20" applyFont="1" applyBorder="1" applyAlignment="1">
      <alignment horizontal="center" vertical="center"/>
      <protection/>
    </xf>
    <xf numFmtId="0" fontId="12" fillId="0" borderId="0" xfId="20" applyFont="1" applyAlignment="1">
      <alignment horizontal="left" vertical="center"/>
      <protection/>
    </xf>
    <xf numFmtId="0" fontId="13" fillId="0" borderId="0" xfId="0" applyFont="1" applyAlignment="1">
      <alignment horizontal="left" vertical="center"/>
    </xf>
    <xf numFmtId="58" fontId="5" fillId="0" borderId="0" xfId="20" applyNumberFormat="1" applyFont="1" applyBorder="1" applyAlignment="1">
      <alignment horizontal="right" vertical="center"/>
      <protection/>
    </xf>
    <xf numFmtId="0" fontId="14" fillId="0" borderId="0" xfId="20" applyFont="1" applyAlignment="1">
      <alignment horizontal="left" vertical="center"/>
      <protection/>
    </xf>
    <xf numFmtId="0" fontId="3" fillId="0" borderId="0" xfId="20" applyNumberFormat="1" applyAlignment="1">
      <alignment vertical="center"/>
      <protection/>
    </xf>
    <xf numFmtId="0" fontId="14" fillId="0" borderId="0" xfId="20" applyNumberFormat="1" applyFont="1" applyAlignment="1">
      <alignment horizontal="left" vertical="center"/>
      <protection/>
    </xf>
    <xf numFmtId="0" fontId="11" fillId="0" borderId="0" xfId="20" applyNumberFormat="1" applyFont="1" applyAlignment="1">
      <alignment horizontal="center" vertical="center"/>
      <protection/>
    </xf>
    <xf numFmtId="0" fontId="11" fillId="0" borderId="0" xfId="20" applyNumberFormat="1" applyFont="1" applyAlignment="1">
      <alignment horizontal="left" vertical="center"/>
      <protection/>
    </xf>
    <xf numFmtId="0" fontId="3" fillId="0" borderId="0" xfId="20" applyNumberFormat="1" applyAlignment="1">
      <alignment horizontal="center" vertical="center"/>
      <protection/>
    </xf>
    <xf numFmtId="0" fontId="3" fillId="0" borderId="1" xfId="20" applyNumberFormat="1" applyBorder="1" applyAlignment="1">
      <alignment vertical="center"/>
      <protection/>
    </xf>
    <xf numFmtId="0" fontId="5" fillId="0" borderId="1" xfId="20" applyNumberFormat="1" applyFont="1" applyBorder="1" applyAlignment="1">
      <alignment horizontal="right" vertical="center"/>
      <protection/>
    </xf>
    <xf numFmtId="0" fontId="7" fillId="0" borderId="13" xfId="20" applyNumberFormat="1" applyFont="1" applyBorder="1" applyAlignment="1">
      <alignment horizontal="center" vertical="center" wrapText="1"/>
      <protection/>
    </xf>
    <xf numFmtId="0" fontId="3" fillId="0" borderId="0" xfId="20" applyNumberFormat="1" applyBorder="1" applyAlignment="1">
      <alignment vertical="center"/>
      <protection/>
    </xf>
    <xf numFmtId="0" fontId="7" fillId="0" borderId="3" xfId="20" applyNumberFormat="1" applyFont="1" applyBorder="1" applyAlignment="1">
      <alignment horizontal="center" vertical="center" textRotation="255"/>
      <protection/>
    </xf>
    <xf numFmtId="0" fontId="7" fillId="0" borderId="14" xfId="20" applyNumberFormat="1" applyFont="1" applyBorder="1" applyAlignment="1">
      <alignment horizontal="center" vertical="center" textRotation="255"/>
      <protection/>
    </xf>
    <xf numFmtId="0" fontId="6" fillId="0" borderId="0" xfId="20" applyNumberFormat="1" applyFont="1" applyAlignment="1">
      <alignment vertical="center"/>
      <protection/>
    </xf>
    <xf numFmtId="0" fontId="9" fillId="0" borderId="0" xfId="20" applyNumberFormat="1" applyFont="1" applyAlignment="1">
      <alignment horizontal="distributed" vertical="center"/>
      <protection/>
    </xf>
    <xf numFmtId="0" fontId="9" fillId="0" borderId="4" xfId="20" applyNumberFormat="1" applyFont="1" applyBorder="1" applyAlignment="1">
      <alignment horizontal="right" vertical="center"/>
      <protection/>
    </xf>
    <xf numFmtId="0" fontId="9" fillId="0" borderId="7" xfId="20" applyNumberFormat="1" applyFont="1" applyBorder="1" applyAlignment="1">
      <alignment horizontal="right" vertical="center"/>
      <protection/>
    </xf>
    <xf numFmtId="0" fontId="7" fillId="0" borderId="0" xfId="20" applyNumberFormat="1" applyFont="1" applyAlignment="1">
      <alignment horizontal="distributed" vertical="center"/>
      <protection/>
    </xf>
    <xf numFmtId="0" fontId="7" fillId="0" borderId="11" xfId="20" applyNumberFormat="1" applyFont="1" applyBorder="1" applyAlignment="1">
      <alignment horizontal="distributed" vertical="center"/>
      <protection/>
    </xf>
    <xf numFmtId="0" fontId="3" fillId="0" borderId="0" xfId="20" applyNumberFormat="1" applyFont="1" applyAlignment="1">
      <alignment vertical="center"/>
      <protection/>
    </xf>
    <xf numFmtId="0" fontId="3" fillId="0" borderId="0" xfId="20" applyNumberFormat="1" applyFont="1" applyAlignment="1">
      <alignment horizontal="center" vertical="center"/>
      <protection/>
    </xf>
    <xf numFmtId="179" fontId="7" fillId="0" borderId="2" xfId="20" applyNumberFormat="1" applyFont="1" applyBorder="1" applyAlignment="1">
      <alignment horizontal="center" vertical="center"/>
      <protection/>
    </xf>
    <xf numFmtId="179" fontId="11" fillId="0" borderId="0" xfId="20" applyNumberFormat="1" applyFont="1" applyAlignment="1">
      <alignment horizontal="center" vertical="center"/>
      <protection/>
    </xf>
    <xf numFmtId="179" fontId="3" fillId="0" borderId="0" xfId="20" applyNumberFormat="1" applyAlignment="1">
      <alignment vertical="center"/>
      <protection/>
    </xf>
    <xf numFmtId="179" fontId="3" fillId="0" borderId="1" xfId="20" applyNumberFormat="1" applyBorder="1" applyAlignment="1">
      <alignment vertical="center"/>
      <protection/>
    </xf>
    <xf numFmtId="179" fontId="7" fillId="0" borderId="3" xfId="20" applyNumberFormat="1" applyFont="1" applyBorder="1" applyAlignment="1">
      <alignment horizontal="center" vertical="center"/>
      <protection/>
    </xf>
    <xf numFmtId="179" fontId="9" fillId="0" borderId="7" xfId="20" applyNumberFormat="1" applyFont="1" applyBorder="1" applyAlignment="1">
      <alignment horizontal="right" vertical="center"/>
      <protection/>
    </xf>
    <xf numFmtId="179" fontId="7" fillId="0" borderId="0" xfId="20" applyNumberFormat="1" applyFont="1" applyBorder="1" applyAlignment="1">
      <alignment horizontal="right" vertical="center"/>
      <protection/>
    </xf>
    <xf numFmtId="179" fontId="9" fillId="0" borderId="0" xfId="20" applyNumberFormat="1" applyFont="1" applyBorder="1" applyAlignment="1">
      <alignment horizontal="right" vertical="center"/>
      <protection/>
    </xf>
    <xf numFmtId="179" fontId="7" fillId="0" borderId="11" xfId="20" applyNumberFormat="1" applyFont="1" applyBorder="1" applyAlignment="1">
      <alignment horizontal="right" vertical="center"/>
      <protection/>
    </xf>
    <xf numFmtId="179" fontId="3" fillId="0" borderId="0" xfId="20" applyNumberFormat="1" applyFont="1" applyAlignment="1">
      <alignment vertical="center"/>
      <protection/>
    </xf>
    <xf numFmtId="179" fontId="3" fillId="0" borderId="0" xfId="20" applyNumberFormat="1" applyAlignment="1">
      <alignment horizontal="center" vertical="center"/>
      <protection/>
    </xf>
    <xf numFmtId="179" fontId="5" fillId="0" borderId="1" xfId="20" applyNumberFormat="1" applyFont="1" applyBorder="1" applyAlignment="1">
      <alignment horizontal="right" vertical="center"/>
      <protection/>
    </xf>
    <xf numFmtId="179" fontId="7" fillId="0" borderId="13" xfId="20" applyNumberFormat="1" applyFont="1" applyBorder="1" applyAlignment="1">
      <alignment horizontal="center" vertical="center" wrapText="1"/>
      <protection/>
    </xf>
    <xf numFmtId="179" fontId="3" fillId="0" borderId="1" xfId="20" applyNumberFormat="1" applyFont="1" applyBorder="1" applyAlignment="1">
      <alignment horizontal="right" vertical="center"/>
      <protection/>
    </xf>
    <xf numFmtId="190" fontId="11" fillId="0" borderId="0" xfId="20" applyNumberFormat="1" applyFont="1" applyAlignment="1">
      <alignment horizontal="center" vertical="center"/>
      <protection/>
    </xf>
    <xf numFmtId="190" fontId="3" fillId="0" borderId="0" xfId="20" applyNumberFormat="1" applyAlignment="1">
      <alignment vertical="center"/>
      <protection/>
    </xf>
    <xf numFmtId="190" fontId="3" fillId="0" borderId="1" xfId="20" applyNumberFormat="1" applyBorder="1" applyAlignment="1">
      <alignment vertical="center"/>
      <protection/>
    </xf>
    <xf numFmtId="190" fontId="7" fillId="0" borderId="3" xfId="20" applyNumberFormat="1" applyFont="1" applyBorder="1" applyAlignment="1">
      <alignment horizontal="center" vertical="center"/>
      <protection/>
    </xf>
    <xf numFmtId="190" fontId="9" fillId="0" borderId="7" xfId="20" applyNumberFormat="1" applyFont="1" applyBorder="1" applyAlignment="1">
      <alignment horizontal="right" vertical="center"/>
      <protection/>
    </xf>
    <xf numFmtId="190" fontId="7" fillId="0" borderId="0" xfId="20" applyNumberFormat="1" applyFont="1" applyBorder="1" applyAlignment="1">
      <alignment horizontal="right" vertical="center"/>
      <protection/>
    </xf>
    <xf numFmtId="190" fontId="9" fillId="0" borderId="0" xfId="20" applyNumberFormat="1" applyFont="1" applyBorder="1" applyAlignment="1">
      <alignment horizontal="right" vertical="center"/>
      <protection/>
    </xf>
    <xf numFmtId="190" fontId="7" fillId="0" borderId="11" xfId="20" applyNumberFormat="1" applyFont="1" applyBorder="1" applyAlignment="1">
      <alignment horizontal="right" vertical="center"/>
      <protection/>
    </xf>
    <xf numFmtId="190" fontId="3" fillId="0" borderId="0" xfId="20" applyNumberFormat="1" applyFont="1" applyAlignment="1">
      <alignment vertical="center"/>
      <protection/>
    </xf>
    <xf numFmtId="0" fontId="3" fillId="0" borderId="0" xfId="20" applyNumberFormat="1" applyAlignment="1" applyProtection="1">
      <alignment vertical="center"/>
      <protection locked="0"/>
    </xf>
    <xf numFmtId="0" fontId="6" fillId="0" borderId="0" xfId="20" applyNumberFormat="1" applyFont="1" applyAlignment="1" applyProtection="1">
      <alignment vertical="center"/>
      <protection locked="0"/>
    </xf>
    <xf numFmtId="0" fontId="15" fillId="0" borderId="5" xfId="20" applyNumberFormat="1" applyFont="1" applyBorder="1" applyAlignment="1">
      <alignment horizontal="right" vertical="center"/>
      <protection/>
    </xf>
    <xf numFmtId="0" fontId="15" fillId="0" borderId="2" xfId="20" applyNumberFormat="1" applyFont="1" applyBorder="1" applyAlignment="1">
      <alignment horizontal="right" vertical="center"/>
      <protection/>
    </xf>
    <xf numFmtId="0" fontId="15" fillId="0" borderId="0" xfId="20" applyNumberFormat="1" applyFont="1" applyBorder="1" applyAlignment="1">
      <alignment horizontal="right" vertical="center"/>
      <protection/>
    </xf>
    <xf numFmtId="0" fontId="15" fillId="0" borderId="11" xfId="20" applyNumberFormat="1" applyFont="1" applyBorder="1" applyAlignment="1">
      <alignment horizontal="right" vertical="center"/>
      <protection/>
    </xf>
    <xf numFmtId="0" fontId="16" fillId="0" borderId="0" xfId="20" applyNumberFormat="1" applyFont="1" applyBorder="1" applyAlignment="1">
      <alignment horizontal="right" vertical="center"/>
      <protection/>
    </xf>
    <xf numFmtId="195" fontId="15" fillId="0" borderId="5" xfId="20" applyNumberFormat="1" applyFont="1" applyBorder="1" applyAlignment="1">
      <alignment horizontal="right" vertical="center"/>
      <protection/>
    </xf>
    <xf numFmtId="195" fontId="15" fillId="0" borderId="2" xfId="20" applyNumberFormat="1" applyFont="1" applyBorder="1" applyAlignment="1">
      <alignment horizontal="right" vertical="center"/>
      <protection/>
    </xf>
    <xf numFmtId="195" fontId="15" fillId="0" borderId="0" xfId="20" applyNumberFormat="1" applyFont="1" applyBorder="1" applyAlignment="1">
      <alignment horizontal="right" vertical="center"/>
      <protection/>
    </xf>
    <xf numFmtId="195" fontId="16" fillId="0" borderId="0" xfId="20" applyNumberFormat="1" applyFont="1" applyBorder="1" applyAlignment="1">
      <alignment horizontal="right" vertical="center"/>
      <protection/>
    </xf>
    <xf numFmtId="195" fontId="15" fillId="0" borderId="11" xfId="20" applyNumberFormat="1" applyFont="1" applyBorder="1" applyAlignment="1">
      <alignment horizontal="right" vertical="center"/>
      <protection/>
    </xf>
    <xf numFmtId="195" fontId="16" fillId="0" borderId="5" xfId="20" applyNumberFormat="1" applyFont="1" applyBorder="1" applyAlignment="1">
      <alignment horizontal="right" vertical="center"/>
      <protection/>
    </xf>
    <xf numFmtId="189" fontId="15" fillId="0" borderId="0" xfId="20" applyNumberFormat="1" applyFont="1" applyBorder="1" applyAlignment="1">
      <alignment horizontal="right" vertical="center"/>
      <protection/>
    </xf>
    <xf numFmtId="189" fontId="16" fillId="0" borderId="0" xfId="20" applyNumberFormat="1" applyFont="1" applyBorder="1" applyAlignment="1">
      <alignment horizontal="right" vertical="center"/>
      <protection/>
    </xf>
    <xf numFmtId="187" fontId="17" fillId="0" borderId="0" xfId="0" applyNumberFormat="1" applyFont="1" applyAlignment="1">
      <alignment vertical="center"/>
    </xf>
    <xf numFmtId="0" fontId="3" fillId="0" borderId="1" xfId="20" applyFont="1" applyBorder="1" applyAlignment="1">
      <alignment vertical="center"/>
      <protection/>
    </xf>
    <xf numFmtId="187" fontId="9" fillId="0" borderId="0" xfId="0" applyNumberFormat="1" applyFont="1" applyBorder="1" applyAlignment="1">
      <alignment/>
    </xf>
    <xf numFmtId="187" fontId="7" fillId="0" borderId="0" xfId="0" applyNumberFormat="1" applyFont="1" applyBorder="1" applyAlignment="1">
      <alignment/>
    </xf>
    <xf numFmtId="187" fontId="7" fillId="0" borderId="11" xfId="0" applyNumberFormat="1" applyFont="1" applyBorder="1" applyAlignment="1">
      <alignment/>
    </xf>
    <xf numFmtId="0" fontId="3" fillId="0" borderId="0" xfId="20" applyNumberFormat="1" applyFont="1" applyAlignment="1" applyProtection="1">
      <alignment vertical="center"/>
      <protection locked="0"/>
    </xf>
    <xf numFmtId="0" fontId="3" fillId="0" borderId="0" xfId="20" applyNumberFormat="1" applyAlignment="1" applyProtection="1">
      <alignment/>
      <protection locked="0"/>
    </xf>
    <xf numFmtId="0" fontId="7" fillId="0" borderId="0" xfId="20" applyNumberFormat="1" applyFont="1" applyAlignment="1">
      <alignment horizontal="distributed"/>
      <protection/>
    </xf>
    <xf numFmtId="0" fontId="15" fillId="0" borderId="5" xfId="20" applyNumberFormat="1" applyFont="1" applyBorder="1" applyAlignment="1">
      <alignment horizontal="right"/>
      <protection/>
    </xf>
    <xf numFmtId="179" fontId="7" fillId="0" borderId="0" xfId="20" applyNumberFormat="1" applyFont="1" applyBorder="1" applyAlignment="1">
      <alignment horizontal="right"/>
      <protection/>
    </xf>
    <xf numFmtId="0" fontId="15" fillId="0" borderId="0" xfId="20" applyNumberFormat="1" applyFont="1" applyBorder="1" applyAlignment="1">
      <alignment horizontal="right"/>
      <protection/>
    </xf>
    <xf numFmtId="190" fontId="7" fillId="0" borderId="0" xfId="20" applyNumberFormat="1" applyFont="1" applyBorder="1" applyAlignment="1">
      <alignment horizontal="right"/>
      <protection/>
    </xf>
    <xf numFmtId="0" fontId="3" fillId="0" borderId="0" xfId="20" applyNumberFormat="1" applyAlignment="1">
      <alignment/>
      <protection/>
    </xf>
    <xf numFmtId="0" fontId="7" fillId="0" borderId="0" xfId="20" applyFont="1" applyAlignment="1">
      <alignment horizontal="distributed"/>
      <protection/>
    </xf>
    <xf numFmtId="195" fontId="15" fillId="0" borderId="5" xfId="20" applyNumberFormat="1" applyFont="1" applyBorder="1" applyAlignment="1">
      <alignment horizontal="right"/>
      <protection/>
    </xf>
    <xf numFmtId="196" fontId="7" fillId="0" borderId="0" xfId="20" applyNumberFormat="1" applyFont="1" applyBorder="1" applyAlignment="1">
      <alignment horizontal="right"/>
      <protection/>
    </xf>
    <xf numFmtId="195" fontId="15" fillId="0" borderId="0" xfId="20" applyNumberFormat="1" applyFont="1" applyBorder="1" applyAlignment="1">
      <alignment horizontal="right"/>
      <protection/>
    </xf>
    <xf numFmtId="189" fontId="15" fillId="0" borderId="0" xfId="20" applyNumberFormat="1" applyFont="1" applyBorder="1" applyAlignment="1">
      <alignment horizontal="right"/>
      <protection/>
    </xf>
    <xf numFmtId="197" fontId="7" fillId="0" borderId="0" xfId="20" applyNumberFormat="1" applyFont="1" applyBorder="1" applyAlignment="1">
      <alignment horizontal="right"/>
      <protection/>
    </xf>
    <xf numFmtId="198" fontId="7" fillId="0" borderId="0" xfId="20" applyNumberFormat="1" applyFont="1" applyBorder="1" applyAlignment="1">
      <alignment horizontal="right"/>
      <protection/>
    </xf>
    <xf numFmtId="0" fontId="7" fillId="0" borderId="5" xfId="20" applyFont="1" applyBorder="1" applyAlignment="1">
      <alignment horizontal="distributed"/>
      <protection/>
    </xf>
    <xf numFmtId="0" fontId="3" fillId="0" borderId="0" xfId="0" applyFont="1" applyAlignment="1">
      <alignment/>
    </xf>
    <xf numFmtId="187" fontId="17" fillId="0" borderId="0" xfId="0" applyNumberFormat="1" applyFont="1" applyAlignment="1">
      <alignment/>
    </xf>
    <xf numFmtId="187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189" fontId="7" fillId="0" borderId="0" xfId="20" applyNumberFormat="1" applyFont="1" applyBorder="1" applyAlignment="1">
      <alignment horizontal="right"/>
      <protection/>
    </xf>
    <xf numFmtId="196" fontId="7" fillId="0" borderId="9" xfId="20" applyNumberFormat="1" applyFont="1" applyBorder="1" applyAlignment="1">
      <alignment horizontal="right"/>
      <protection/>
    </xf>
    <xf numFmtId="187" fontId="7" fillId="0" borderId="0" xfId="0" applyNumberFormat="1" applyFont="1" applyBorder="1" applyAlignment="1">
      <alignment/>
    </xf>
    <xf numFmtId="0" fontId="7" fillId="0" borderId="0" xfId="20" applyFont="1" applyBorder="1" applyAlignment="1">
      <alignment horizontal="distributed"/>
      <protection/>
    </xf>
    <xf numFmtId="197" fontId="7" fillId="0" borderId="9" xfId="20" applyNumberFormat="1" applyFont="1" applyBorder="1" applyAlignment="1">
      <alignment horizontal="right"/>
      <protection/>
    </xf>
    <xf numFmtId="0" fontId="7" fillId="0" borderId="15" xfId="20" applyNumberFormat="1" applyFont="1" applyBorder="1" applyAlignment="1">
      <alignment horizontal="center" vertical="center" textRotation="255"/>
      <protection/>
    </xf>
    <xf numFmtId="0" fontId="7" fillId="0" borderId="9" xfId="20" applyNumberFormat="1" applyFont="1" applyBorder="1" applyAlignment="1">
      <alignment horizontal="center" vertical="center" textRotation="255"/>
      <protection/>
    </xf>
    <xf numFmtId="0" fontId="7" fillId="0" borderId="6" xfId="20" applyNumberFormat="1" applyFont="1" applyBorder="1" applyAlignment="1">
      <alignment horizontal="center" vertical="center" textRotation="255"/>
      <protection/>
    </xf>
    <xf numFmtId="190" fontId="7" fillId="0" borderId="16" xfId="20" applyNumberFormat="1" applyFont="1" applyBorder="1" applyAlignment="1">
      <alignment horizontal="center" vertical="center" wrapText="1"/>
      <protection/>
    </xf>
    <xf numFmtId="190" fontId="8" fillId="0" borderId="17" xfId="0" applyNumberFormat="1" applyFont="1" applyBorder="1" applyAlignment="1">
      <alignment vertical="center"/>
    </xf>
    <xf numFmtId="179" fontId="7" fillId="0" borderId="16" xfId="20" applyNumberFormat="1" applyFont="1" applyBorder="1" applyAlignment="1">
      <alignment horizontal="center" vertical="center" wrapText="1"/>
      <protection/>
    </xf>
    <xf numFmtId="179" fontId="7" fillId="0" borderId="17" xfId="20" applyNumberFormat="1" applyFont="1" applyBorder="1" applyAlignment="1">
      <alignment horizontal="center" vertical="center" wrapText="1"/>
      <protection/>
    </xf>
    <xf numFmtId="179" fontId="7" fillId="0" borderId="2" xfId="20" applyNumberFormat="1" applyFont="1" applyBorder="1" applyAlignment="1">
      <alignment horizontal="center" vertical="center" wrapText="1"/>
      <protection/>
    </xf>
    <xf numFmtId="179" fontId="7" fillId="0" borderId="11" xfId="20" applyNumberFormat="1" applyFont="1" applyBorder="1" applyAlignment="1">
      <alignment horizontal="center" vertical="center" wrapText="1"/>
      <protection/>
    </xf>
    <xf numFmtId="179" fontId="7" fillId="0" borderId="12" xfId="20" applyNumberFormat="1" applyFont="1" applyBorder="1" applyAlignment="1">
      <alignment horizontal="center" vertical="center" wrapText="1"/>
      <protection/>
    </xf>
    <xf numFmtId="179" fontId="7" fillId="0" borderId="18" xfId="20" applyNumberFormat="1" applyFont="1" applyBorder="1" applyAlignment="1">
      <alignment horizontal="center" vertical="center" wrapText="1"/>
      <protection/>
    </xf>
    <xf numFmtId="179" fontId="7" fillId="0" borderId="15" xfId="20" applyNumberFormat="1" applyFont="1" applyBorder="1" applyAlignment="1">
      <alignment horizontal="center" vertical="center"/>
      <protection/>
    </xf>
    <xf numFmtId="179" fontId="7" fillId="0" borderId="2" xfId="20" applyNumberFormat="1" applyFont="1" applyBorder="1" applyAlignment="1">
      <alignment horizontal="center" vertical="center"/>
      <protection/>
    </xf>
    <xf numFmtId="179" fontId="7" fillId="0" borderId="6" xfId="20" applyNumberFormat="1" applyFont="1" applyBorder="1" applyAlignment="1">
      <alignment horizontal="center" vertical="center"/>
      <protection/>
    </xf>
    <xf numFmtId="179" fontId="7" fillId="0" borderId="16" xfId="20" applyNumberFormat="1" applyFont="1" applyBorder="1" applyAlignment="1">
      <alignment horizontal="center" vertical="center"/>
      <protection/>
    </xf>
    <xf numFmtId="190" fontId="10" fillId="0" borderId="5" xfId="0" applyNumberFormat="1" applyFont="1" applyBorder="1" applyAlignment="1">
      <alignment horizontal="center" vertical="center"/>
    </xf>
    <xf numFmtId="190" fontId="10" fillId="0" borderId="9" xfId="0" applyNumberFormat="1" applyFont="1" applyBorder="1" applyAlignment="1">
      <alignment horizontal="center" vertical="center"/>
    </xf>
    <xf numFmtId="0" fontId="7" fillId="0" borderId="16" xfId="20" applyFont="1" applyBorder="1" applyAlignment="1">
      <alignment horizontal="center" vertical="center" textRotation="255"/>
      <protection/>
    </xf>
    <xf numFmtId="0" fontId="7" fillId="0" borderId="5" xfId="20" applyFont="1" applyBorder="1" applyAlignment="1">
      <alignment horizontal="center" vertical="center" textRotation="255"/>
      <protection/>
    </xf>
    <xf numFmtId="0" fontId="7" fillId="0" borderId="2" xfId="20" applyFont="1" applyBorder="1" applyAlignment="1">
      <alignment horizontal="center" vertical="center" textRotation="255"/>
      <protection/>
    </xf>
    <xf numFmtId="0" fontId="7" fillId="0" borderId="16" xfId="20" applyFont="1" applyBorder="1" applyAlignment="1">
      <alignment horizontal="center" vertical="center" wrapText="1"/>
      <protection/>
    </xf>
    <xf numFmtId="0" fontId="7" fillId="0" borderId="17" xfId="20" applyFont="1" applyBorder="1" applyAlignment="1">
      <alignment horizontal="center" vertical="center" wrapText="1"/>
      <protection/>
    </xf>
    <xf numFmtId="0" fontId="7" fillId="0" borderId="2" xfId="20" applyFont="1" applyBorder="1" applyAlignment="1">
      <alignment horizontal="center" vertical="center" wrapText="1"/>
      <protection/>
    </xf>
    <xf numFmtId="0" fontId="7" fillId="0" borderId="11" xfId="20" applyFont="1" applyBorder="1" applyAlignment="1">
      <alignment horizontal="center" vertical="center" wrapText="1"/>
      <protection/>
    </xf>
    <xf numFmtId="0" fontId="7" fillId="0" borderId="15" xfId="20" applyFont="1" applyBorder="1" applyAlignment="1">
      <alignment horizontal="center" vertical="center" textRotation="255"/>
      <protection/>
    </xf>
    <xf numFmtId="0" fontId="7" fillId="0" borderId="9" xfId="20" applyFont="1" applyBorder="1" applyAlignment="1">
      <alignment horizontal="center" vertical="center" textRotation="255"/>
      <protection/>
    </xf>
    <xf numFmtId="0" fontId="7" fillId="0" borderId="6" xfId="20" applyFont="1" applyBorder="1" applyAlignment="1">
      <alignment horizontal="center" vertical="center" textRotation="255"/>
      <protection/>
    </xf>
    <xf numFmtId="0" fontId="7" fillId="0" borderId="6" xfId="20" applyFont="1" applyBorder="1" applyAlignment="1">
      <alignment horizontal="center" vertical="center" wrapText="1"/>
      <protection/>
    </xf>
    <xf numFmtId="0" fontId="7" fillId="0" borderId="12" xfId="20" applyFont="1" applyBorder="1" applyAlignment="1">
      <alignment horizontal="center" vertical="center" wrapText="1"/>
      <protection/>
    </xf>
    <xf numFmtId="0" fontId="7" fillId="0" borderId="18" xfId="20" applyFont="1" applyBorder="1" applyAlignment="1">
      <alignment horizontal="center" vertical="center" wrapText="1"/>
      <protection/>
    </xf>
    <xf numFmtId="0" fontId="7" fillId="0" borderId="2" xfId="20" applyFont="1" applyBorder="1" applyAlignment="1">
      <alignment horizontal="center" vertical="center"/>
      <protection/>
    </xf>
    <xf numFmtId="0" fontId="7" fillId="0" borderId="6" xfId="20" applyFont="1" applyBorder="1" applyAlignment="1">
      <alignment horizontal="center" vertical="center"/>
      <protection/>
    </xf>
    <xf numFmtId="0" fontId="7" fillId="0" borderId="12" xfId="20" applyFont="1" applyBorder="1" applyAlignment="1">
      <alignment horizontal="center" vertical="center"/>
      <protection/>
    </xf>
    <xf numFmtId="0" fontId="7" fillId="0" borderId="10" xfId="20" applyFont="1" applyBorder="1" applyAlignment="1">
      <alignment horizontal="center" vertical="center"/>
      <protection/>
    </xf>
    <xf numFmtId="0" fontId="7" fillId="0" borderId="19" xfId="20" applyFont="1" applyBorder="1" applyAlignment="1">
      <alignment horizontal="center" vertical="center" wrapText="1"/>
      <protection/>
    </xf>
    <xf numFmtId="0" fontId="7" fillId="0" borderId="13" xfId="20" applyFont="1" applyBorder="1" applyAlignment="1">
      <alignment horizontal="center" vertical="center" wrapText="1"/>
      <protection/>
    </xf>
    <xf numFmtId="0" fontId="7" fillId="0" borderId="20" xfId="20" applyFont="1" applyBorder="1" applyAlignment="1">
      <alignment horizontal="center" vertical="center" wrapText="1"/>
      <protection/>
    </xf>
    <xf numFmtId="0" fontId="7" fillId="0" borderId="13" xfId="20" applyFont="1" applyBorder="1" applyAlignment="1">
      <alignment horizontal="center" vertical="center"/>
      <protection/>
    </xf>
    <xf numFmtId="0" fontId="7" fillId="0" borderId="20" xfId="20" applyFont="1" applyBorder="1" applyAlignment="1">
      <alignment horizontal="center" vertical="center"/>
      <protection/>
    </xf>
    <xf numFmtId="0" fontId="7" fillId="0" borderId="11" xfId="20" applyFont="1" applyBorder="1" applyAlignment="1">
      <alignment horizontal="center" vertical="center"/>
      <protection/>
    </xf>
    <xf numFmtId="0" fontId="7" fillId="0" borderId="17" xfId="20" applyFont="1" applyBorder="1" applyAlignment="1">
      <alignment horizontal="center" vertical="center"/>
      <protection/>
    </xf>
    <xf numFmtId="0" fontId="7" fillId="0" borderId="15" xfId="20" applyFont="1" applyBorder="1" applyAlignment="1">
      <alignment horizontal="center" vertical="center"/>
      <protection/>
    </xf>
    <xf numFmtId="0" fontId="7" fillId="0" borderId="16" xfId="20" applyFont="1" applyBorder="1" applyAlignment="1">
      <alignment horizontal="center" vertical="center"/>
      <protection/>
    </xf>
    <xf numFmtId="0" fontId="7" fillId="0" borderId="15" xfId="20" applyFont="1" applyBorder="1" applyAlignment="1">
      <alignment horizontal="center" vertical="center" wrapText="1"/>
      <protection/>
    </xf>
    <xf numFmtId="0" fontId="7" fillId="0" borderId="18" xfId="20" applyFont="1" applyBorder="1" applyAlignment="1">
      <alignment horizontal="center" vertical="center"/>
      <protection/>
    </xf>
    <xf numFmtId="0" fontId="7" fillId="0" borderId="19" xfId="20" applyFont="1" applyBorder="1" applyAlignment="1">
      <alignment horizontal="center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110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70"/>
  <sheetViews>
    <sheetView workbookViewId="0" topLeftCell="A1">
      <selection activeCell="J11" sqref="J11"/>
    </sheetView>
  </sheetViews>
  <sheetFormatPr defaultColWidth="9.00390625" defaultRowHeight="13.5"/>
  <cols>
    <col min="1" max="1" width="4.75390625" style="106" customWidth="1"/>
    <col min="2" max="2" width="8.625" style="64" customWidth="1"/>
    <col min="3" max="3" width="5.125" style="64" customWidth="1"/>
    <col min="4" max="4" width="8.625" style="85" customWidth="1"/>
    <col min="5" max="5" width="5.125" style="64" customWidth="1"/>
    <col min="6" max="6" width="8.625" style="85" customWidth="1"/>
    <col min="7" max="7" width="5.125" style="64" customWidth="1"/>
    <col min="8" max="8" width="8.625" style="98" customWidth="1"/>
    <col min="9" max="9" width="5.125" style="68" customWidth="1"/>
    <col min="10" max="10" width="8.625" style="93" customWidth="1"/>
    <col min="11" max="11" width="5.125" style="68" customWidth="1"/>
    <col min="12" max="12" width="8.625" style="93" customWidth="1"/>
    <col min="13" max="13" width="5.125" style="68" customWidth="1"/>
    <col min="14" max="14" width="8.625" style="93" customWidth="1"/>
    <col min="15" max="16384" width="9.00390625" style="64" customWidth="1"/>
  </cols>
  <sheetData>
    <row r="1" spans="2:14" ht="17.25">
      <c r="B1" s="65" t="s">
        <v>55</v>
      </c>
      <c r="D1" s="84"/>
      <c r="E1" s="67" t="s">
        <v>4</v>
      </c>
      <c r="G1" s="66"/>
      <c r="H1" s="97"/>
      <c r="I1" s="66"/>
      <c r="J1" s="84"/>
      <c r="K1" s="66"/>
      <c r="L1" s="84"/>
      <c r="M1" s="66"/>
      <c r="N1" s="84"/>
    </row>
    <row r="2" spans="1:2" ht="13.5">
      <c r="A2" s="126"/>
      <c r="B2" s="65" t="s">
        <v>0</v>
      </c>
    </row>
    <row r="3" spans="2:14" ht="14.25" thickBot="1">
      <c r="B3" s="69"/>
      <c r="C3" s="69"/>
      <c r="D3" s="86"/>
      <c r="E3" s="69"/>
      <c r="F3" s="86"/>
      <c r="G3" s="69"/>
      <c r="H3" s="99"/>
      <c r="I3" s="70"/>
      <c r="J3" s="94"/>
      <c r="K3" s="70"/>
      <c r="L3" s="94"/>
      <c r="M3" s="70"/>
      <c r="N3" s="96" t="s">
        <v>208</v>
      </c>
    </row>
    <row r="4" spans="1:15" ht="15.75" customHeight="1">
      <c r="A4" s="126"/>
      <c r="B4" s="151" t="s">
        <v>1</v>
      </c>
      <c r="C4" s="156" t="s">
        <v>192</v>
      </c>
      <c r="D4" s="162"/>
      <c r="E4" s="165" t="s">
        <v>178</v>
      </c>
      <c r="F4" s="162"/>
      <c r="G4" s="154" t="s">
        <v>5</v>
      </c>
      <c r="H4" s="155"/>
      <c r="I4" s="156" t="s">
        <v>177</v>
      </c>
      <c r="J4" s="157"/>
      <c r="K4" s="71"/>
      <c r="L4" s="95"/>
      <c r="M4" s="71"/>
      <c r="N4" s="95"/>
      <c r="O4" s="72"/>
    </row>
    <row r="5" spans="2:15" ht="15.75" customHeight="1">
      <c r="B5" s="152"/>
      <c r="C5" s="163"/>
      <c r="D5" s="164"/>
      <c r="E5" s="163"/>
      <c r="F5" s="164"/>
      <c r="G5" s="166" t="s">
        <v>60</v>
      </c>
      <c r="H5" s="167"/>
      <c r="I5" s="158"/>
      <c r="J5" s="159"/>
      <c r="K5" s="160" t="s">
        <v>6</v>
      </c>
      <c r="L5" s="161"/>
      <c r="M5" s="160" t="s">
        <v>7</v>
      </c>
      <c r="N5" s="161"/>
      <c r="O5" s="72"/>
    </row>
    <row r="6" spans="2:15" ht="33" customHeight="1">
      <c r="B6" s="153"/>
      <c r="C6" s="73" t="s">
        <v>2</v>
      </c>
      <c r="D6" s="87" t="s">
        <v>3</v>
      </c>
      <c r="E6" s="73" t="s">
        <v>2</v>
      </c>
      <c r="F6" s="87" t="s">
        <v>3</v>
      </c>
      <c r="G6" s="74" t="s">
        <v>2</v>
      </c>
      <c r="H6" s="100"/>
      <c r="I6" s="73" t="s">
        <v>2</v>
      </c>
      <c r="J6" s="87" t="s">
        <v>3</v>
      </c>
      <c r="K6" s="73" t="s">
        <v>2</v>
      </c>
      <c r="L6" s="87" t="s">
        <v>65</v>
      </c>
      <c r="M6" s="73" t="s">
        <v>2</v>
      </c>
      <c r="N6" s="83" t="s">
        <v>65</v>
      </c>
      <c r="O6" s="72"/>
    </row>
    <row r="7" spans="1:14" s="75" customFormat="1" ht="12" customHeight="1">
      <c r="A7" s="107"/>
      <c r="B7" s="76" t="s">
        <v>8</v>
      </c>
      <c r="C7" s="77"/>
      <c r="D7" s="88">
        <v>1.4</v>
      </c>
      <c r="E7" s="78"/>
      <c r="F7" s="88">
        <v>9.2</v>
      </c>
      <c r="G7" s="78"/>
      <c r="H7" s="101">
        <v>1.32</v>
      </c>
      <c r="I7" s="78"/>
      <c r="J7" s="88">
        <v>7.8</v>
      </c>
      <c r="K7" s="78"/>
      <c r="L7" s="88">
        <v>3</v>
      </c>
      <c r="M7" s="78"/>
      <c r="N7" s="88">
        <v>1.7</v>
      </c>
    </row>
    <row r="8" spans="1:14" s="133" customFormat="1" ht="24" customHeight="1">
      <c r="A8" s="127"/>
      <c r="B8" s="128" t="s">
        <v>9</v>
      </c>
      <c r="C8" s="129">
        <f aca="true" t="shared" si="0" ref="C8:C54">IF(D8="","",RANK(D8,D$8:D$54))</f>
        <v>27</v>
      </c>
      <c r="D8" s="130">
        <v>0.3</v>
      </c>
      <c r="E8" s="131">
        <f aca="true" t="shared" si="1" ref="E8:E54">IF(F8="","",RANK(F8,F$8:F$54))</f>
        <v>44</v>
      </c>
      <c r="F8" s="130">
        <v>8.2</v>
      </c>
      <c r="G8" s="131">
        <f aca="true" t="shared" si="2" ref="G8:G54">IF(H8="","",RANK(H8,H$8:H$54))</f>
        <v>42</v>
      </c>
      <c r="H8" s="132">
        <v>1.22</v>
      </c>
      <c r="I8" s="131">
        <f aca="true" t="shared" si="3" ref="I8:I54">IF(J8="","",RANK(J8,J$8:J$54))</f>
        <v>34</v>
      </c>
      <c r="J8" s="130">
        <v>7.8</v>
      </c>
      <c r="K8" s="131">
        <f aca="true" t="shared" si="4" ref="K8:K54">IF(L8="","",RANK(L8,L$8:L$54))</f>
        <v>40</v>
      </c>
      <c r="L8" s="130">
        <v>2.5</v>
      </c>
      <c r="M8" s="131">
        <f aca="true" t="shared" si="5" ref="M8:M54">IF(N8="","",RANK(N8,N$8:N$54))</f>
        <v>41</v>
      </c>
      <c r="N8" s="130">
        <v>1.3</v>
      </c>
    </row>
    <row r="9" spans="2:14" ht="12" customHeight="1">
      <c r="B9" s="79" t="s">
        <v>10</v>
      </c>
      <c r="C9" s="108">
        <f t="shared" si="0"/>
        <v>35</v>
      </c>
      <c r="D9" s="89">
        <v>-0.7</v>
      </c>
      <c r="E9" s="110">
        <f t="shared" si="1"/>
        <v>35</v>
      </c>
      <c r="F9" s="89">
        <v>8.5</v>
      </c>
      <c r="G9" s="110">
        <f t="shared" si="2"/>
        <v>15</v>
      </c>
      <c r="H9" s="102">
        <v>1.44</v>
      </c>
      <c r="I9" s="110">
        <f t="shared" si="3"/>
        <v>12</v>
      </c>
      <c r="J9" s="89">
        <v>9.2</v>
      </c>
      <c r="K9" s="110">
        <f t="shared" si="4"/>
        <v>5</v>
      </c>
      <c r="L9" s="89">
        <v>3.7</v>
      </c>
      <c r="M9" s="110">
        <f t="shared" si="5"/>
        <v>2</v>
      </c>
      <c r="N9" s="89">
        <v>2.5</v>
      </c>
    </row>
    <row r="10" spans="2:14" ht="12" customHeight="1">
      <c r="B10" s="79" t="s">
        <v>11</v>
      </c>
      <c r="C10" s="108">
        <f t="shared" si="0"/>
        <v>36</v>
      </c>
      <c r="D10" s="89">
        <v>-0.8</v>
      </c>
      <c r="E10" s="110">
        <f t="shared" si="1"/>
        <v>35</v>
      </c>
      <c r="F10" s="89">
        <v>8.5</v>
      </c>
      <c r="G10" s="110">
        <f t="shared" si="2"/>
        <v>10</v>
      </c>
      <c r="H10" s="102">
        <v>1.5</v>
      </c>
      <c r="I10" s="110">
        <f t="shared" si="3"/>
        <v>12</v>
      </c>
      <c r="J10" s="89">
        <v>9.2</v>
      </c>
      <c r="K10" s="110">
        <f t="shared" si="4"/>
        <v>2</v>
      </c>
      <c r="L10" s="89">
        <v>3.9</v>
      </c>
      <c r="M10" s="110">
        <f t="shared" si="5"/>
        <v>21</v>
      </c>
      <c r="N10" s="89">
        <v>1.6</v>
      </c>
    </row>
    <row r="11" spans="2:14" ht="12" customHeight="1">
      <c r="B11" s="79" t="s">
        <v>12</v>
      </c>
      <c r="C11" s="108">
        <f t="shared" si="0"/>
        <v>9</v>
      </c>
      <c r="D11" s="89">
        <v>1.7</v>
      </c>
      <c r="E11" s="110">
        <f t="shared" si="1"/>
        <v>25</v>
      </c>
      <c r="F11" s="89">
        <v>9.1</v>
      </c>
      <c r="G11" s="110">
        <f t="shared" si="2"/>
        <v>37</v>
      </c>
      <c r="H11" s="102">
        <v>1.31</v>
      </c>
      <c r="I11" s="110">
        <f t="shared" si="3"/>
        <v>38</v>
      </c>
      <c r="J11" s="89">
        <v>7.4</v>
      </c>
      <c r="K11" s="110">
        <f t="shared" si="4"/>
        <v>21</v>
      </c>
      <c r="L11" s="89">
        <v>3.1</v>
      </c>
      <c r="M11" s="110">
        <f t="shared" si="5"/>
        <v>12</v>
      </c>
      <c r="N11" s="89">
        <v>1.8</v>
      </c>
    </row>
    <row r="12" spans="2:14" ht="12" customHeight="1">
      <c r="B12" s="79" t="s">
        <v>13</v>
      </c>
      <c r="C12" s="108">
        <f t="shared" si="0"/>
        <v>47</v>
      </c>
      <c r="D12" s="89">
        <v>-3.2</v>
      </c>
      <c r="E12" s="110">
        <f t="shared" si="1"/>
        <v>47</v>
      </c>
      <c r="F12" s="89">
        <v>7.2</v>
      </c>
      <c r="G12" s="110">
        <f t="shared" si="2"/>
        <v>30</v>
      </c>
      <c r="H12" s="102">
        <v>1.37</v>
      </c>
      <c r="I12" s="110">
        <f t="shared" si="3"/>
        <v>1</v>
      </c>
      <c r="J12" s="89">
        <v>10.4</v>
      </c>
      <c r="K12" s="110">
        <f t="shared" si="4"/>
        <v>45</v>
      </c>
      <c r="L12" s="89">
        <v>2.4</v>
      </c>
      <c r="M12" s="110">
        <f t="shared" si="5"/>
        <v>29</v>
      </c>
      <c r="N12" s="89">
        <v>1.5</v>
      </c>
    </row>
    <row r="13" spans="1:14" s="133" customFormat="1" ht="24" customHeight="1">
      <c r="A13" s="127"/>
      <c r="B13" s="128" t="s">
        <v>14</v>
      </c>
      <c r="C13" s="129">
        <f t="shared" si="0"/>
        <v>41</v>
      </c>
      <c r="D13" s="130">
        <v>-1.2</v>
      </c>
      <c r="E13" s="131">
        <f t="shared" si="1"/>
        <v>35</v>
      </c>
      <c r="F13" s="130">
        <v>8.5</v>
      </c>
      <c r="G13" s="131">
        <f t="shared" si="2"/>
        <v>5</v>
      </c>
      <c r="H13" s="132">
        <v>1.54</v>
      </c>
      <c r="I13" s="131">
        <f t="shared" si="3"/>
        <v>5</v>
      </c>
      <c r="J13" s="130">
        <v>9.8</v>
      </c>
      <c r="K13" s="131">
        <f t="shared" si="4"/>
        <v>21</v>
      </c>
      <c r="L13" s="130">
        <v>3.1</v>
      </c>
      <c r="M13" s="131">
        <f t="shared" si="5"/>
        <v>12</v>
      </c>
      <c r="N13" s="130">
        <v>1.8</v>
      </c>
    </row>
    <row r="14" spans="2:14" ht="12" customHeight="1">
      <c r="B14" s="79" t="s">
        <v>15</v>
      </c>
      <c r="C14" s="108">
        <f t="shared" si="0"/>
        <v>27</v>
      </c>
      <c r="D14" s="89">
        <v>0.3</v>
      </c>
      <c r="E14" s="110">
        <f t="shared" si="1"/>
        <v>22</v>
      </c>
      <c r="F14" s="89">
        <v>9.2</v>
      </c>
      <c r="G14" s="110">
        <f t="shared" si="2"/>
        <v>2</v>
      </c>
      <c r="H14" s="102">
        <v>1.57</v>
      </c>
      <c r="I14" s="110">
        <f t="shared" si="3"/>
        <v>19</v>
      </c>
      <c r="J14" s="89">
        <v>8.9</v>
      </c>
      <c r="K14" s="110">
        <f t="shared" si="4"/>
        <v>29</v>
      </c>
      <c r="L14" s="89">
        <v>2.9</v>
      </c>
      <c r="M14" s="110">
        <f t="shared" si="5"/>
        <v>35</v>
      </c>
      <c r="N14" s="89">
        <v>1.4</v>
      </c>
    </row>
    <row r="15" spans="2:14" ht="12" customHeight="1">
      <c r="B15" s="79" t="s">
        <v>16</v>
      </c>
      <c r="C15" s="108">
        <f t="shared" si="0"/>
        <v>14</v>
      </c>
      <c r="D15" s="89">
        <v>1.2</v>
      </c>
      <c r="E15" s="110">
        <f t="shared" si="1"/>
        <v>14</v>
      </c>
      <c r="F15" s="89">
        <v>9.3</v>
      </c>
      <c r="G15" s="110">
        <f t="shared" si="2"/>
        <v>26</v>
      </c>
      <c r="H15" s="102">
        <v>1.38</v>
      </c>
      <c r="I15" s="110">
        <f t="shared" si="3"/>
        <v>32</v>
      </c>
      <c r="J15" s="89">
        <v>8</v>
      </c>
      <c r="K15" s="110">
        <f t="shared" si="4"/>
        <v>21</v>
      </c>
      <c r="L15" s="89">
        <v>3.1</v>
      </c>
      <c r="M15" s="110">
        <f t="shared" si="5"/>
        <v>21</v>
      </c>
      <c r="N15" s="89">
        <v>1.6</v>
      </c>
    </row>
    <row r="16" spans="2:14" ht="12" customHeight="1">
      <c r="B16" s="79" t="s">
        <v>17</v>
      </c>
      <c r="C16" s="108">
        <f t="shared" si="0"/>
        <v>14</v>
      </c>
      <c r="D16" s="89">
        <v>1.2</v>
      </c>
      <c r="E16" s="110">
        <f t="shared" si="1"/>
        <v>14</v>
      </c>
      <c r="F16" s="89">
        <v>9.3</v>
      </c>
      <c r="G16" s="110">
        <f t="shared" si="2"/>
        <v>23</v>
      </c>
      <c r="H16" s="102">
        <v>1.4</v>
      </c>
      <c r="I16" s="110">
        <f t="shared" si="3"/>
        <v>30</v>
      </c>
      <c r="J16" s="89">
        <v>8.1</v>
      </c>
      <c r="K16" s="110">
        <f t="shared" si="4"/>
        <v>12</v>
      </c>
      <c r="L16" s="89">
        <v>3.3</v>
      </c>
      <c r="M16" s="110">
        <f t="shared" si="5"/>
        <v>7</v>
      </c>
      <c r="N16" s="89">
        <v>2.1</v>
      </c>
    </row>
    <row r="17" spans="2:14" ht="12" customHeight="1">
      <c r="B17" s="79" t="s">
        <v>18</v>
      </c>
      <c r="C17" s="108">
        <f t="shared" si="0"/>
        <v>17</v>
      </c>
      <c r="D17" s="89">
        <v>1.1</v>
      </c>
      <c r="E17" s="110">
        <f t="shared" si="1"/>
        <v>10</v>
      </c>
      <c r="F17" s="89">
        <v>9.4</v>
      </c>
      <c r="G17" s="110">
        <f t="shared" si="2"/>
        <v>19</v>
      </c>
      <c r="H17" s="102">
        <v>1.41</v>
      </c>
      <c r="I17" s="110">
        <f t="shared" si="3"/>
        <v>27</v>
      </c>
      <c r="J17" s="89">
        <v>8.2</v>
      </c>
      <c r="K17" s="110">
        <f t="shared" si="4"/>
        <v>6</v>
      </c>
      <c r="L17" s="89">
        <v>3.6</v>
      </c>
      <c r="M17" s="110">
        <f t="shared" si="5"/>
        <v>6</v>
      </c>
      <c r="N17" s="89">
        <v>2.3</v>
      </c>
    </row>
    <row r="18" spans="1:14" s="133" customFormat="1" ht="24" customHeight="1">
      <c r="A18" s="127"/>
      <c r="B18" s="128" t="s">
        <v>19</v>
      </c>
      <c r="C18" s="129">
        <f t="shared" si="0"/>
        <v>5</v>
      </c>
      <c r="D18" s="130">
        <v>3.2</v>
      </c>
      <c r="E18" s="131">
        <f t="shared" si="1"/>
        <v>14</v>
      </c>
      <c r="F18" s="130">
        <v>9.3</v>
      </c>
      <c r="G18" s="131">
        <f t="shared" si="2"/>
        <v>41</v>
      </c>
      <c r="H18" s="132">
        <v>1.23</v>
      </c>
      <c r="I18" s="131">
        <f t="shared" si="3"/>
        <v>46</v>
      </c>
      <c r="J18" s="130">
        <v>6.2</v>
      </c>
      <c r="K18" s="131">
        <f t="shared" si="4"/>
        <v>10</v>
      </c>
      <c r="L18" s="130">
        <v>3.4</v>
      </c>
      <c r="M18" s="131">
        <f t="shared" si="5"/>
        <v>9</v>
      </c>
      <c r="N18" s="130">
        <v>2</v>
      </c>
    </row>
    <row r="19" spans="2:14" ht="12" customHeight="1">
      <c r="B19" s="79" t="s">
        <v>20</v>
      </c>
      <c r="C19" s="108">
        <f t="shared" si="0"/>
        <v>6</v>
      </c>
      <c r="D19" s="89">
        <v>2.5</v>
      </c>
      <c r="E19" s="110">
        <f t="shared" si="1"/>
        <v>22</v>
      </c>
      <c r="F19" s="89">
        <v>9.2</v>
      </c>
      <c r="G19" s="110">
        <f t="shared" si="2"/>
        <v>40</v>
      </c>
      <c r="H19" s="102">
        <v>1.24</v>
      </c>
      <c r="I19" s="110">
        <f t="shared" si="3"/>
        <v>43</v>
      </c>
      <c r="J19" s="89">
        <v>6.7</v>
      </c>
      <c r="K19" s="110">
        <f t="shared" si="4"/>
        <v>32</v>
      </c>
      <c r="L19" s="89">
        <v>2.8</v>
      </c>
      <c r="M19" s="110">
        <f t="shared" si="5"/>
        <v>17</v>
      </c>
      <c r="N19" s="89">
        <v>1.7</v>
      </c>
    </row>
    <row r="20" spans="2:14" ht="12" customHeight="1">
      <c r="B20" s="79" t="s">
        <v>21</v>
      </c>
      <c r="C20" s="108">
        <f t="shared" si="0"/>
        <v>14</v>
      </c>
      <c r="D20" s="89">
        <v>1.2</v>
      </c>
      <c r="E20" s="110">
        <f t="shared" si="1"/>
        <v>39</v>
      </c>
      <c r="F20" s="89">
        <v>8.4</v>
      </c>
      <c r="G20" s="110">
        <f t="shared" si="2"/>
        <v>47</v>
      </c>
      <c r="H20" s="102">
        <v>1.02</v>
      </c>
      <c r="I20" s="110">
        <f t="shared" si="3"/>
        <v>41</v>
      </c>
      <c r="J20" s="89">
        <v>7.1</v>
      </c>
      <c r="K20" s="110">
        <f t="shared" si="4"/>
        <v>29</v>
      </c>
      <c r="L20" s="89">
        <v>2.9</v>
      </c>
      <c r="M20" s="110">
        <f t="shared" si="5"/>
        <v>17</v>
      </c>
      <c r="N20" s="89">
        <v>1.7</v>
      </c>
    </row>
    <row r="21" spans="2:14" ht="12" customHeight="1">
      <c r="B21" s="79" t="s">
        <v>22</v>
      </c>
      <c r="C21" s="108">
        <f t="shared" si="0"/>
        <v>4</v>
      </c>
      <c r="D21" s="89">
        <v>3.3</v>
      </c>
      <c r="E21" s="110">
        <f t="shared" si="1"/>
        <v>5</v>
      </c>
      <c r="F21" s="89">
        <v>9.6</v>
      </c>
      <c r="G21" s="110">
        <f t="shared" si="2"/>
        <v>42</v>
      </c>
      <c r="H21" s="102">
        <v>1.22</v>
      </c>
      <c r="I21" s="110">
        <f t="shared" si="3"/>
        <v>45</v>
      </c>
      <c r="J21" s="89">
        <v>6.3</v>
      </c>
      <c r="K21" s="110">
        <f t="shared" si="4"/>
        <v>12</v>
      </c>
      <c r="L21" s="89">
        <v>3.3</v>
      </c>
      <c r="M21" s="110">
        <f t="shared" si="5"/>
        <v>12</v>
      </c>
      <c r="N21" s="89">
        <v>1.8</v>
      </c>
    </row>
    <row r="22" spans="2:14" ht="12" customHeight="1">
      <c r="B22" s="79" t="s">
        <v>23</v>
      </c>
      <c r="C22" s="108">
        <f t="shared" si="0"/>
        <v>36</v>
      </c>
      <c r="D22" s="89">
        <v>-0.8</v>
      </c>
      <c r="E22" s="110">
        <f t="shared" si="1"/>
        <v>44</v>
      </c>
      <c r="F22" s="89">
        <v>8.2</v>
      </c>
      <c r="G22" s="110">
        <f t="shared" si="2"/>
        <v>26</v>
      </c>
      <c r="H22" s="102">
        <v>1.38</v>
      </c>
      <c r="I22" s="110">
        <f t="shared" si="3"/>
        <v>16</v>
      </c>
      <c r="J22" s="89">
        <v>9.1</v>
      </c>
      <c r="K22" s="110">
        <f t="shared" si="4"/>
        <v>12</v>
      </c>
      <c r="L22" s="89">
        <v>3.3</v>
      </c>
      <c r="M22" s="110">
        <f t="shared" si="5"/>
        <v>7</v>
      </c>
      <c r="N22" s="89">
        <v>2.1</v>
      </c>
    </row>
    <row r="23" spans="1:14" s="133" customFormat="1" ht="24" customHeight="1">
      <c r="A23" s="127"/>
      <c r="B23" s="128" t="s">
        <v>24</v>
      </c>
      <c r="C23" s="129">
        <f t="shared" si="0"/>
        <v>31</v>
      </c>
      <c r="D23" s="130">
        <v>0.1</v>
      </c>
      <c r="E23" s="131">
        <f t="shared" si="1"/>
        <v>28</v>
      </c>
      <c r="F23" s="130">
        <v>8.9</v>
      </c>
      <c r="G23" s="131">
        <f t="shared" si="2"/>
        <v>19</v>
      </c>
      <c r="H23" s="132">
        <v>1.41</v>
      </c>
      <c r="I23" s="131">
        <f t="shared" si="3"/>
        <v>21</v>
      </c>
      <c r="J23" s="130">
        <v>8.8</v>
      </c>
      <c r="K23" s="131">
        <f t="shared" si="4"/>
        <v>16</v>
      </c>
      <c r="L23" s="130">
        <v>3.2</v>
      </c>
      <c r="M23" s="131">
        <f t="shared" si="5"/>
        <v>5</v>
      </c>
      <c r="N23" s="130">
        <v>2.4</v>
      </c>
    </row>
    <row r="24" spans="2:14" ht="12" customHeight="1">
      <c r="B24" s="79" t="s">
        <v>25</v>
      </c>
      <c r="C24" s="108">
        <f t="shared" si="0"/>
        <v>17</v>
      </c>
      <c r="D24" s="89">
        <v>1.1</v>
      </c>
      <c r="E24" s="110">
        <f t="shared" si="1"/>
        <v>14</v>
      </c>
      <c r="F24" s="89">
        <v>9.3</v>
      </c>
      <c r="G24" s="110">
        <f t="shared" si="2"/>
        <v>30</v>
      </c>
      <c r="H24" s="102">
        <v>1.37</v>
      </c>
      <c r="I24" s="110">
        <f t="shared" si="3"/>
        <v>27</v>
      </c>
      <c r="J24" s="89">
        <v>8.2</v>
      </c>
      <c r="K24" s="110">
        <f t="shared" si="4"/>
        <v>2</v>
      </c>
      <c r="L24" s="89">
        <v>3.9</v>
      </c>
      <c r="M24" s="110">
        <f t="shared" si="5"/>
        <v>2</v>
      </c>
      <c r="N24" s="89">
        <v>2.5</v>
      </c>
    </row>
    <row r="25" spans="2:14" ht="12" customHeight="1">
      <c r="B25" s="79" t="s">
        <v>26</v>
      </c>
      <c r="C25" s="108">
        <f t="shared" si="0"/>
        <v>20</v>
      </c>
      <c r="D25" s="89">
        <v>1</v>
      </c>
      <c r="E25" s="110">
        <f t="shared" si="1"/>
        <v>6</v>
      </c>
      <c r="F25" s="89">
        <v>9.5</v>
      </c>
      <c r="G25" s="110">
        <f t="shared" si="2"/>
        <v>8</v>
      </c>
      <c r="H25" s="102">
        <v>1.51</v>
      </c>
      <c r="I25" s="110">
        <f t="shared" si="3"/>
        <v>24</v>
      </c>
      <c r="J25" s="89">
        <v>8.5</v>
      </c>
      <c r="K25" s="110">
        <f t="shared" si="4"/>
        <v>2</v>
      </c>
      <c r="L25" s="89">
        <v>3.9</v>
      </c>
      <c r="M25" s="110">
        <f t="shared" si="5"/>
        <v>17</v>
      </c>
      <c r="N25" s="89">
        <v>1.7</v>
      </c>
    </row>
    <row r="26" spans="2:14" ht="12" customHeight="1">
      <c r="B26" s="79" t="s">
        <v>27</v>
      </c>
      <c r="C26" s="108">
        <f t="shared" si="0"/>
        <v>24</v>
      </c>
      <c r="D26" s="89">
        <v>0.5</v>
      </c>
      <c r="E26" s="110">
        <f t="shared" si="1"/>
        <v>27</v>
      </c>
      <c r="F26" s="89">
        <v>9</v>
      </c>
      <c r="G26" s="110">
        <f t="shared" si="2"/>
        <v>25</v>
      </c>
      <c r="H26" s="102">
        <v>1.39</v>
      </c>
      <c r="I26" s="110">
        <f t="shared" si="3"/>
        <v>24</v>
      </c>
      <c r="J26" s="89">
        <v>8.5</v>
      </c>
      <c r="K26" s="110">
        <f t="shared" si="4"/>
        <v>40</v>
      </c>
      <c r="L26" s="89">
        <v>2.5</v>
      </c>
      <c r="M26" s="110">
        <f t="shared" si="5"/>
        <v>11</v>
      </c>
      <c r="N26" s="89">
        <v>1.9</v>
      </c>
    </row>
    <row r="27" spans="2:14" ht="12" customHeight="1">
      <c r="B27" s="79" t="s">
        <v>28</v>
      </c>
      <c r="C27" s="108">
        <f t="shared" si="0"/>
        <v>27</v>
      </c>
      <c r="D27" s="89">
        <v>0.3</v>
      </c>
      <c r="E27" s="110">
        <f t="shared" si="1"/>
        <v>14</v>
      </c>
      <c r="F27" s="89">
        <v>9.3</v>
      </c>
      <c r="G27" s="110">
        <f t="shared" si="2"/>
        <v>13</v>
      </c>
      <c r="H27" s="102">
        <v>1.47</v>
      </c>
      <c r="I27" s="110">
        <f t="shared" si="3"/>
        <v>17</v>
      </c>
      <c r="J27" s="89">
        <v>9</v>
      </c>
      <c r="K27" s="110">
        <f t="shared" si="4"/>
        <v>47</v>
      </c>
      <c r="L27" s="89">
        <v>1.8</v>
      </c>
      <c r="M27" s="110">
        <f t="shared" si="5"/>
        <v>46</v>
      </c>
      <c r="N27" s="89">
        <v>0.7</v>
      </c>
    </row>
    <row r="28" spans="1:14" s="133" customFormat="1" ht="24" customHeight="1">
      <c r="A28" s="127"/>
      <c r="B28" s="128" t="s">
        <v>29</v>
      </c>
      <c r="C28" s="129">
        <f t="shared" si="0"/>
        <v>12</v>
      </c>
      <c r="D28" s="130">
        <v>1.3</v>
      </c>
      <c r="E28" s="131">
        <f t="shared" si="1"/>
        <v>10</v>
      </c>
      <c r="F28" s="130">
        <v>9.4</v>
      </c>
      <c r="G28" s="131">
        <f t="shared" si="2"/>
        <v>26</v>
      </c>
      <c r="H28" s="132">
        <v>1.38</v>
      </c>
      <c r="I28" s="131">
        <f t="shared" si="3"/>
        <v>30</v>
      </c>
      <c r="J28" s="130">
        <v>8.1</v>
      </c>
      <c r="K28" s="131">
        <f t="shared" si="4"/>
        <v>16</v>
      </c>
      <c r="L28" s="130">
        <v>3.2</v>
      </c>
      <c r="M28" s="131">
        <f t="shared" si="5"/>
        <v>35</v>
      </c>
      <c r="N28" s="130">
        <v>1.4</v>
      </c>
    </row>
    <row r="29" spans="2:14" ht="12" customHeight="1">
      <c r="B29" s="79" t="s">
        <v>30</v>
      </c>
      <c r="C29" s="108">
        <f t="shared" si="0"/>
        <v>9</v>
      </c>
      <c r="D29" s="89">
        <v>1.7</v>
      </c>
      <c r="E29" s="110">
        <f t="shared" si="1"/>
        <v>6</v>
      </c>
      <c r="F29" s="89">
        <v>9.5</v>
      </c>
      <c r="G29" s="110">
        <f t="shared" si="2"/>
        <v>19</v>
      </c>
      <c r="H29" s="102">
        <v>1.41</v>
      </c>
      <c r="I29" s="110">
        <f t="shared" si="3"/>
        <v>34</v>
      </c>
      <c r="J29" s="89">
        <v>7.8</v>
      </c>
      <c r="K29" s="110">
        <f t="shared" si="4"/>
        <v>34</v>
      </c>
      <c r="L29" s="89">
        <v>2.7</v>
      </c>
      <c r="M29" s="110">
        <f t="shared" si="5"/>
        <v>21</v>
      </c>
      <c r="N29" s="89">
        <v>1.6</v>
      </c>
    </row>
    <row r="30" spans="2:14" ht="12" customHeight="1">
      <c r="B30" s="79" t="s">
        <v>31</v>
      </c>
      <c r="C30" s="108">
        <f t="shared" si="0"/>
        <v>2</v>
      </c>
      <c r="D30" s="89">
        <v>3.5</v>
      </c>
      <c r="E30" s="110">
        <f t="shared" si="1"/>
        <v>3</v>
      </c>
      <c r="F30" s="89">
        <v>10.3</v>
      </c>
      <c r="G30" s="110">
        <f t="shared" si="2"/>
        <v>35</v>
      </c>
      <c r="H30" s="102">
        <v>1.34</v>
      </c>
      <c r="I30" s="110">
        <f t="shared" si="3"/>
        <v>43</v>
      </c>
      <c r="J30" s="89">
        <v>6.7</v>
      </c>
      <c r="K30" s="110">
        <f t="shared" si="4"/>
        <v>32</v>
      </c>
      <c r="L30" s="89">
        <v>2.8</v>
      </c>
      <c r="M30" s="110">
        <f t="shared" si="5"/>
        <v>35</v>
      </c>
      <c r="N30" s="89">
        <v>1.4</v>
      </c>
    </row>
    <row r="31" spans="2:14" ht="12" customHeight="1">
      <c r="B31" s="79" t="s">
        <v>32</v>
      </c>
      <c r="C31" s="108">
        <f t="shared" si="0"/>
        <v>20</v>
      </c>
      <c r="D31" s="89">
        <v>1</v>
      </c>
      <c r="E31" s="110">
        <f t="shared" si="1"/>
        <v>10</v>
      </c>
      <c r="F31" s="89">
        <v>9.4</v>
      </c>
      <c r="G31" s="110">
        <f t="shared" si="2"/>
        <v>23</v>
      </c>
      <c r="H31" s="102">
        <v>1.4</v>
      </c>
      <c r="I31" s="110">
        <f t="shared" si="3"/>
        <v>26</v>
      </c>
      <c r="J31" s="89">
        <v>8.4</v>
      </c>
      <c r="K31" s="110">
        <f t="shared" si="4"/>
        <v>10</v>
      </c>
      <c r="L31" s="89">
        <v>3.4</v>
      </c>
      <c r="M31" s="110">
        <f t="shared" si="5"/>
        <v>9</v>
      </c>
      <c r="N31" s="89">
        <v>2</v>
      </c>
    </row>
    <row r="32" spans="2:14" ht="12" customHeight="1">
      <c r="B32" s="79" t="s">
        <v>33</v>
      </c>
      <c r="C32" s="108">
        <f t="shared" si="0"/>
        <v>2</v>
      </c>
      <c r="D32" s="89">
        <v>3.5</v>
      </c>
      <c r="E32" s="110">
        <f t="shared" si="1"/>
        <v>2</v>
      </c>
      <c r="F32" s="89">
        <v>10.4</v>
      </c>
      <c r="G32" s="110">
        <f t="shared" si="2"/>
        <v>15</v>
      </c>
      <c r="H32" s="102">
        <v>1.44</v>
      </c>
      <c r="I32" s="110">
        <f t="shared" si="3"/>
        <v>42</v>
      </c>
      <c r="J32" s="89">
        <v>6.9</v>
      </c>
      <c r="K32" s="110">
        <f t="shared" si="4"/>
        <v>27</v>
      </c>
      <c r="L32" s="89">
        <v>3</v>
      </c>
      <c r="M32" s="110">
        <f t="shared" si="5"/>
        <v>41</v>
      </c>
      <c r="N32" s="89">
        <v>1.3</v>
      </c>
    </row>
    <row r="33" spans="1:14" s="133" customFormat="1" ht="24" customHeight="1">
      <c r="A33" s="127"/>
      <c r="B33" s="128" t="s">
        <v>34</v>
      </c>
      <c r="C33" s="129">
        <f t="shared" si="0"/>
        <v>20</v>
      </c>
      <c r="D33" s="130">
        <v>1</v>
      </c>
      <c r="E33" s="131">
        <f t="shared" si="1"/>
        <v>30</v>
      </c>
      <c r="F33" s="130">
        <v>8.8</v>
      </c>
      <c r="G33" s="131">
        <f t="shared" si="2"/>
        <v>46</v>
      </c>
      <c r="H33" s="132">
        <v>1.17</v>
      </c>
      <c r="I33" s="131">
        <f t="shared" si="3"/>
        <v>34</v>
      </c>
      <c r="J33" s="130">
        <v>7.8</v>
      </c>
      <c r="K33" s="131">
        <f t="shared" si="4"/>
        <v>27</v>
      </c>
      <c r="L33" s="130">
        <v>3</v>
      </c>
      <c r="M33" s="131">
        <f t="shared" si="5"/>
        <v>29</v>
      </c>
      <c r="N33" s="130">
        <v>1.5</v>
      </c>
    </row>
    <row r="34" spans="2:14" ht="12" customHeight="1">
      <c r="B34" s="79" t="s">
        <v>35</v>
      </c>
      <c r="C34" s="108">
        <f t="shared" si="0"/>
        <v>6</v>
      </c>
      <c r="D34" s="89">
        <v>2.5</v>
      </c>
      <c r="E34" s="110">
        <f t="shared" si="1"/>
        <v>4</v>
      </c>
      <c r="F34" s="89">
        <v>9.7</v>
      </c>
      <c r="G34" s="110">
        <f t="shared" si="2"/>
        <v>42</v>
      </c>
      <c r="H34" s="102">
        <v>1.22</v>
      </c>
      <c r="I34" s="110">
        <f t="shared" si="3"/>
        <v>40</v>
      </c>
      <c r="J34" s="89">
        <v>7.2</v>
      </c>
      <c r="K34" s="110">
        <f t="shared" si="4"/>
        <v>21</v>
      </c>
      <c r="L34" s="89">
        <v>3.1</v>
      </c>
      <c r="M34" s="110">
        <f t="shared" si="5"/>
        <v>21</v>
      </c>
      <c r="N34" s="89">
        <v>1.6</v>
      </c>
    </row>
    <row r="35" spans="2:14" ht="12" customHeight="1">
      <c r="B35" s="79" t="s">
        <v>36</v>
      </c>
      <c r="C35" s="108">
        <f t="shared" si="0"/>
        <v>8</v>
      </c>
      <c r="D35" s="89">
        <v>1.9</v>
      </c>
      <c r="E35" s="110">
        <f t="shared" si="1"/>
        <v>6</v>
      </c>
      <c r="F35" s="89">
        <v>9.5</v>
      </c>
      <c r="G35" s="110">
        <f t="shared" si="2"/>
        <v>38</v>
      </c>
      <c r="H35" s="102">
        <v>1.29</v>
      </c>
      <c r="I35" s="110">
        <f t="shared" si="3"/>
        <v>37</v>
      </c>
      <c r="J35" s="89">
        <v>7.6</v>
      </c>
      <c r="K35" s="110">
        <f t="shared" si="4"/>
        <v>35</v>
      </c>
      <c r="L35" s="89">
        <v>2.6</v>
      </c>
      <c r="M35" s="110">
        <f t="shared" si="5"/>
        <v>29</v>
      </c>
      <c r="N35" s="89">
        <v>1.5</v>
      </c>
    </row>
    <row r="36" spans="2:14" ht="12" customHeight="1">
      <c r="B36" s="79" t="s">
        <v>37</v>
      </c>
      <c r="C36" s="108">
        <f t="shared" si="0"/>
        <v>12</v>
      </c>
      <c r="D36" s="89">
        <v>1.3</v>
      </c>
      <c r="E36" s="110">
        <f t="shared" si="1"/>
        <v>33</v>
      </c>
      <c r="F36" s="89">
        <v>8.7</v>
      </c>
      <c r="G36" s="110">
        <f t="shared" si="2"/>
        <v>45</v>
      </c>
      <c r="H36" s="102">
        <v>1.21</v>
      </c>
      <c r="I36" s="110">
        <f t="shared" si="3"/>
        <v>38</v>
      </c>
      <c r="J36" s="89">
        <v>7.4</v>
      </c>
      <c r="K36" s="110">
        <f t="shared" si="4"/>
        <v>35</v>
      </c>
      <c r="L36" s="89">
        <v>2.6</v>
      </c>
      <c r="M36" s="110">
        <f t="shared" si="5"/>
        <v>29</v>
      </c>
      <c r="N36" s="89">
        <v>1.5</v>
      </c>
    </row>
    <row r="37" spans="2:14" ht="12" customHeight="1">
      <c r="B37" s="79" t="s">
        <v>38</v>
      </c>
      <c r="C37" s="108">
        <f t="shared" si="0"/>
        <v>41</v>
      </c>
      <c r="D37" s="89">
        <v>-1.2</v>
      </c>
      <c r="E37" s="110">
        <f t="shared" si="1"/>
        <v>35</v>
      </c>
      <c r="F37" s="89">
        <v>8.5</v>
      </c>
      <c r="G37" s="110">
        <f t="shared" si="2"/>
        <v>33</v>
      </c>
      <c r="H37" s="102">
        <v>1.35</v>
      </c>
      <c r="I37" s="110">
        <f t="shared" si="3"/>
        <v>7</v>
      </c>
      <c r="J37" s="89">
        <v>9.6</v>
      </c>
      <c r="K37" s="110">
        <f t="shared" si="4"/>
        <v>35</v>
      </c>
      <c r="L37" s="89">
        <v>2.6</v>
      </c>
      <c r="M37" s="110">
        <f t="shared" si="5"/>
        <v>41</v>
      </c>
      <c r="N37" s="89">
        <v>1.3</v>
      </c>
    </row>
    <row r="38" spans="1:14" s="133" customFormat="1" ht="24" customHeight="1">
      <c r="A38" s="127"/>
      <c r="B38" s="128" t="s">
        <v>39</v>
      </c>
      <c r="C38" s="129">
        <f t="shared" si="0"/>
        <v>36</v>
      </c>
      <c r="D38" s="130">
        <v>-0.8</v>
      </c>
      <c r="E38" s="131">
        <f t="shared" si="1"/>
        <v>30</v>
      </c>
      <c r="F38" s="130">
        <v>8.8</v>
      </c>
      <c r="G38" s="131">
        <f t="shared" si="2"/>
        <v>8</v>
      </c>
      <c r="H38" s="132">
        <v>1.51</v>
      </c>
      <c r="I38" s="131">
        <f t="shared" si="3"/>
        <v>7</v>
      </c>
      <c r="J38" s="130">
        <v>9.6</v>
      </c>
      <c r="K38" s="131">
        <f t="shared" si="4"/>
        <v>46</v>
      </c>
      <c r="L38" s="130">
        <v>1.9</v>
      </c>
      <c r="M38" s="131">
        <f t="shared" si="5"/>
        <v>46</v>
      </c>
      <c r="N38" s="130">
        <v>0.7</v>
      </c>
    </row>
    <row r="39" spans="2:14" ht="12" customHeight="1">
      <c r="B39" s="79" t="s">
        <v>40</v>
      </c>
      <c r="C39" s="108">
        <f t="shared" si="0"/>
        <v>45</v>
      </c>
      <c r="D39" s="89">
        <v>-2</v>
      </c>
      <c r="E39" s="110">
        <f t="shared" si="1"/>
        <v>39</v>
      </c>
      <c r="F39" s="89">
        <v>8.4</v>
      </c>
      <c r="G39" s="110">
        <f t="shared" si="2"/>
        <v>6</v>
      </c>
      <c r="H39" s="102">
        <v>1.52</v>
      </c>
      <c r="I39" s="110">
        <f t="shared" si="3"/>
        <v>1</v>
      </c>
      <c r="J39" s="89">
        <v>10.4</v>
      </c>
      <c r="K39" s="110">
        <f t="shared" si="4"/>
        <v>16</v>
      </c>
      <c r="L39" s="89">
        <v>3.2</v>
      </c>
      <c r="M39" s="110">
        <f t="shared" si="5"/>
        <v>21</v>
      </c>
      <c r="N39" s="89">
        <v>1.6</v>
      </c>
    </row>
    <row r="40" spans="2:14" ht="12" customHeight="1">
      <c r="B40" s="79" t="s">
        <v>41</v>
      </c>
      <c r="C40" s="108">
        <f t="shared" si="0"/>
        <v>23</v>
      </c>
      <c r="D40" s="89">
        <v>0.8</v>
      </c>
      <c r="E40" s="110">
        <f t="shared" si="1"/>
        <v>6</v>
      </c>
      <c r="F40" s="89">
        <v>9.5</v>
      </c>
      <c r="G40" s="110">
        <f t="shared" si="2"/>
        <v>15</v>
      </c>
      <c r="H40" s="102">
        <v>1.44</v>
      </c>
      <c r="I40" s="110">
        <f t="shared" si="3"/>
        <v>21</v>
      </c>
      <c r="J40" s="89">
        <v>8.8</v>
      </c>
      <c r="K40" s="110">
        <f t="shared" si="4"/>
        <v>29</v>
      </c>
      <c r="L40" s="89">
        <v>2.9</v>
      </c>
      <c r="M40" s="110">
        <f t="shared" si="5"/>
        <v>35</v>
      </c>
      <c r="N40" s="89">
        <v>1.4</v>
      </c>
    </row>
    <row r="41" spans="2:14" ht="12" customHeight="1">
      <c r="B41" s="79" t="s">
        <v>42</v>
      </c>
      <c r="C41" s="108">
        <f t="shared" si="0"/>
        <v>17</v>
      </c>
      <c r="D41" s="89">
        <v>1.1</v>
      </c>
      <c r="E41" s="110">
        <f t="shared" si="1"/>
        <v>14</v>
      </c>
      <c r="F41" s="89">
        <v>9.3</v>
      </c>
      <c r="G41" s="110">
        <f t="shared" si="2"/>
        <v>35</v>
      </c>
      <c r="H41" s="102">
        <v>1.34</v>
      </c>
      <c r="I41" s="110">
        <f t="shared" si="3"/>
        <v>27</v>
      </c>
      <c r="J41" s="89">
        <v>8.2</v>
      </c>
      <c r="K41" s="110">
        <f t="shared" si="4"/>
        <v>35</v>
      </c>
      <c r="L41" s="89">
        <v>2.6</v>
      </c>
      <c r="M41" s="110">
        <f t="shared" si="5"/>
        <v>29</v>
      </c>
      <c r="N41" s="89">
        <v>1.5</v>
      </c>
    </row>
    <row r="42" spans="2:14" ht="12" customHeight="1">
      <c r="B42" s="79" t="s">
        <v>43</v>
      </c>
      <c r="C42" s="108">
        <f t="shared" si="0"/>
        <v>44</v>
      </c>
      <c r="D42" s="89">
        <v>-1.7</v>
      </c>
      <c r="E42" s="110">
        <f t="shared" si="1"/>
        <v>39</v>
      </c>
      <c r="F42" s="89">
        <v>8.4</v>
      </c>
      <c r="G42" s="110">
        <f t="shared" si="2"/>
        <v>19</v>
      </c>
      <c r="H42" s="102">
        <v>1.41</v>
      </c>
      <c r="I42" s="110">
        <f t="shared" si="3"/>
        <v>4</v>
      </c>
      <c r="J42" s="89">
        <v>10</v>
      </c>
      <c r="K42" s="110">
        <f t="shared" si="4"/>
        <v>40</v>
      </c>
      <c r="L42" s="89">
        <v>2.5</v>
      </c>
      <c r="M42" s="110">
        <f t="shared" si="5"/>
        <v>21</v>
      </c>
      <c r="N42" s="89">
        <v>1.6</v>
      </c>
    </row>
    <row r="43" spans="1:14" s="133" customFormat="1" ht="24" customHeight="1">
      <c r="A43" s="127"/>
      <c r="B43" s="128" t="s">
        <v>44</v>
      </c>
      <c r="C43" s="129">
        <f t="shared" si="0"/>
        <v>41</v>
      </c>
      <c r="D43" s="130">
        <v>-1.2</v>
      </c>
      <c r="E43" s="131">
        <f t="shared" si="1"/>
        <v>39</v>
      </c>
      <c r="F43" s="130">
        <v>8.4</v>
      </c>
      <c r="G43" s="131">
        <f t="shared" si="2"/>
        <v>32</v>
      </c>
      <c r="H43" s="132">
        <v>1.36</v>
      </c>
      <c r="I43" s="131">
        <f t="shared" si="3"/>
        <v>7</v>
      </c>
      <c r="J43" s="130">
        <v>9.6</v>
      </c>
      <c r="K43" s="131">
        <f t="shared" si="4"/>
        <v>7</v>
      </c>
      <c r="L43" s="130">
        <v>3.5</v>
      </c>
      <c r="M43" s="131">
        <f t="shared" si="5"/>
        <v>21</v>
      </c>
      <c r="N43" s="130">
        <v>1.6</v>
      </c>
    </row>
    <row r="44" spans="2:14" ht="12" customHeight="1">
      <c r="B44" s="79" t="s">
        <v>45</v>
      </c>
      <c r="C44" s="108">
        <f t="shared" si="0"/>
        <v>32</v>
      </c>
      <c r="D44" s="89">
        <v>-0.015764</v>
      </c>
      <c r="E44" s="110">
        <f t="shared" si="1"/>
        <v>14</v>
      </c>
      <c r="F44" s="89">
        <v>9.3</v>
      </c>
      <c r="G44" s="110">
        <f t="shared" si="2"/>
        <v>14</v>
      </c>
      <c r="H44" s="102">
        <v>1.46</v>
      </c>
      <c r="I44" s="110">
        <f t="shared" si="3"/>
        <v>11</v>
      </c>
      <c r="J44" s="89">
        <v>9.3</v>
      </c>
      <c r="K44" s="110">
        <f t="shared" si="4"/>
        <v>40</v>
      </c>
      <c r="L44" s="89">
        <v>2.5</v>
      </c>
      <c r="M44" s="110">
        <f t="shared" si="5"/>
        <v>35</v>
      </c>
      <c r="N44" s="89">
        <v>1.4</v>
      </c>
    </row>
    <row r="45" spans="2:14" ht="12" customHeight="1">
      <c r="B45" s="79" t="s">
        <v>196</v>
      </c>
      <c r="C45" s="108">
        <f t="shared" si="0"/>
        <v>39</v>
      </c>
      <c r="D45" s="89">
        <v>-1</v>
      </c>
      <c r="E45" s="110">
        <f t="shared" si="1"/>
        <v>39</v>
      </c>
      <c r="F45" s="89">
        <v>8.4</v>
      </c>
      <c r="G45" s="110">
        <f t="shared" si="2"/>
        <v>33</v>
      </c>
      <c r="H45" s="102">
        <v>1.35</v>
      </c>
      <c r="I45" s="110">
        <f t="shared" si="3"/>
        <v>10</v>
      </c>
      <c r="J45" s="89">
        <v>9.5</v>
      </c>
      <c r="K45" s="110">
        <f t="shared" si="4"/>
        <v>35</v>
      </c>
      <c r="L45" s="89">
        <v>2.6</v>
      </c>
      <c r="M45" s="110">
        <f t="shared" si="5"/>
        <v>41</v>
      </c>
      <c r="N45" s="89">
        <v>1.3</v>
      </c>
    </row>
    <row r="46" spans="2:14" ht="12" customHeight="1">
      <c r="B46" s="79" t="s">
        <v>46</v>
      </c>
      <c r="C46" s="108">
        <f t="shared" si="0"/>
        <v>46</v>
      </c>
      <c r="D46" s="89">
        <v>-2.3</v>
      </c>
      <c r="E46" s="110">
        <f t="shared" si="1"/>
        <v>46</v>
      </c>
      <c r="F46" s="89">
        <v>8.1</v>
      </c>
      <c r="G46" s="110">
        <f t="shared" si="2"/>
        <v>26</v>
      </c>
      <c r="H46" s="102">
        <v>1.38</v>
      </c>
      <c r="I46" s="110">
        <f t="shared" si="3"/>
        <v>1</v>
      </c>
      <c r="J46" s="89">
        <v>10.4</v>
      </c>
      <c r="K46" s="110">
        <f t="shared" si="4"/>
        <v>40</v>
      </c>
      <c r="L46" s="89">
        <v>2.5</v>
      </c>
      <c r="M46" s="110">
        <f t="shared" si="5"/>
        <v>35</v>
      </c>
      <c r="N46" s="89">
        <v>1.4</v>
      </c>
    </row>
    <row r="47" spans="2:14" ht="12" customHeight="1">
      <c r="B47" s="79" t="s">
        <v>47</v>
      </c>
      <c r="C47" s="108">
        <f t="shared" si="0"/>
        <v>11</v>
      </c>
      <c r="D47" s="89">
        <v>1.4</v>
      </c>
      <c r="E47" s="110">
        <f t="shared" si="1"/>
        <v>14</v>
      </c>
      <c r="F47" s="89">
        <v>9.3</v>
      </c>
      <c r="G47" s="110">
        <f t="shared" si="2"/>
        <v>38</v>
      </c>
      <c r="H47" s="102">
        <v>1.29</v>
      </c>
      <c r="I47" s="110">
        <f t="shared" si="3"/>
        <v>33</v>
      </c>
      <c r="J47" s="89">
        <v>7.9</v>
      </c>
      <c r="K47" s="110">
        <f t="shared" si="4"/>
        <v>7</v>
      </c>
      <c r="L47" s="89">
        <v>3.5</v>
      </c>
      <c r="M47" s="110">
        <f t="shared" si="5"/>
        <v>12</v>
      </c>
      <c r="N47" s="89">
        <v>1.8</v>
      </c>
    </row>
    <row r="48" spans="1:14" s="133" customFormat="1" ht="24" customHeight="1">
      <c r="A48" s="127"/>
      <c r="B48" s="128" t="s">
        <v>48</v>
      </c>
      <c r="C48" s="129">
        <f t="shared" si="0"/>
        <v>25</v>
      </c>
      <c r="D48" s="130">
        <v>0.4</v>
      </c>
      <c r="E48" s="131">
        <f t="shared" si="1"/>
        <v>10</v>
      </c>
      <c r="F48" s="130">
        <v>9.4</v>
      </c>
      <c r="G48" s="131">
        <f t="shared" si="2"/>
        <v>3</v>
      </c>
      <c r="H48" s="132">
        <v>1.56</v>
      </c>
      <c r="I48" s="131">
        <f t="shared" si="3"/>
        <v>17</v>
      </c>
      <c r="J48" s="130">
        <v>9</v>
      </c>
      <c r="K48" s="131">
        <f t="shared" si="4"/>
        <v>12</v>
      </c>
      <c r="L48" s="130">
        <v>3.3</v>
      </c>
      <c r="M48" s="131">
        <f t="shared" si="5"/>
        <v>17</v>
      </c>
      <c r="N48" s="130">
        <v>1.7</v>
      </c>
    </row>
    <row r="49" spans="2:14" ht="12" customHeight="1">
      <c r="B49" s="79" t="s">
        <v>49</v>
      </c>
      <c r="C49" s="108">
        <f t="shared" si="0"/>
        <v>33</v>
      </c>
      <c r="D49" s="89">
        <v>-0.4</v>
      </c>
      <c r="E49" s="110">
        <f t="shared" si="1"/>
        <v>30</v>
      </c>
      <c r="F49" s="89">
        <v>8.8</v>
      </c>
      <c r="G49" s="110">
        <f t="shared" si="2"/>
        <v>12</v>
      </c>
      <c r="H49" s="102">
        <v>1.48</v>
      </c>
      <c r="I49" s="110">
        <f t="shared" si="3"/>
        <v>12</v>
      </c>
      <c r="J49" s="89">
        <v>9.2</v>
      </c>
      <c r="K49" s="110">
        <f t="shared" si="4"/>
        <v>16</v>
      </c>
      <c r="L49" s="89">
        <v>3.2</v>
      </c>
      <c r="M49" s="110">
        <f t="shared" si="5"/>
        <v>12</v>
      </c>
      <c r="N49" s="89">
        <v>1.8</v>
      </c>
    </row>
    <row r="50" spans="2:14" ht="12" customHeight="1">
      <c r="B50" s="79" t="s">
        <v>50</v>
      </c>
      <c r="C50" s="108">
        <f t="shared" si="0"/>
        <v>30</v>
      </c>
      <c r="D50" s="89">
        <v>0.2</v>
      </c>
      <c r="E50" s="110">
        <f t="shared" si="1"/>
        <v>25</v>
      </c>
      <c r="F50" s="89">
        <v>9.1</v>
      </c>
      <c r="G50" s="110">
        <f t="shared" si="2"/>
        <v>10</v>
      </c>
      <c r="H50" s="102">
        <v>1.5</v>
      </c>
      <c r="I50" s="110">
        <f t="shared" si="3"/>
        <v>19</v>
      </c>
      <c r="J50" s="89">
        <v>8.9</v>
      </c>
      <c r="K50" s="110">
        <f t="shared" si="4"/>
        <v>1</v>
      </c>
      <c r="L50" s="89">
        <v>4.6</v>
      </c>
      <c r="M50" s="110">
        <f t="shared" si="5"/>
        <v>1</v>
      </c>
      <c r="N50" s="89">
        <v>3</v>
      </c>
    </row>
    <row r="51" spans="1:14" s="75" customFormat="1" ht="12" customHeight="1">
      <c r="A51" s="106"/>
      <c r="B51" s="76" t="s">
        <v>51</v>
      </c>
      <c r="C51" s="108">
        <f t="shared" si="0"/>
        <v>34</v>
      </c>
      <c r="D51" s="90">
        <v>-0.6</v>
      </c>
      <c r="E51" s="110">
        <f t="shared" si="1"/>
        <v>34</v>
      </c>
      <c r="F51" s="90">
        <v>8.6</v>
      </c>
      <c r="G51" s="112">
        <f t="shared" si="2"/>
        <v>18</v>
      </c>
      <c r="H51" s="103">
        <v>1.42</v>
      </c>
      <c r="I51" s="112">
        <f t="shared" si="3"/>
        <v>12</v>
      </c>
      <c r="J51" s="90">
        <v>9.2</v>
      </c>
      <c r="K51" s="112">
        <f t="shared" si="4"/>
        <v>7</v>
      </c>
      <c r="L51" s="90">
        <v>3.5</v>
      </c>
      <c r="M51" s="112">
        <f t="shared" si="5"/>
        <v>2</v>
      </c>
      <c r="N51" s="90">
        <v>2.5</v>
      </c>
    </row>
    <row r="52" spans="2:14" ht="12" customHeight="1">
      <c r="B52" s="79" t="s">
        <v>52</v>
      </c>
      <c r="C52" s="108">
        <f t="shared" si="0"/>
        <v>25</v>
      </c>
      <c r="D52" s="89">
        <v>0.4</v>
      </c>
      <c r="E52" s="110">
        <f t="shared" si="1"/>
        <v>22</v>
      </c>
      <c r="F52" s="89">
        <v>9.2</v>
      </c>
      <c r="G52" s="110">
        <f t="shared" si="2"/>
        <v>3</v>
      </c>
      <c r="H52" s="102">
        <v>1.56</v>
      </c>
      <c r="I52" s="110">
        <f t="shared" si="3"/>
        <v>23</v>
      </c>
      <c r="J52" s="89">
        <v>8.7</v>
      </c>
      <c r="K52" s="110">
        <f t="shared" si="4"/>
        <v>21</v>
      </c>
      <c r="L52" s="89">
        <v>3.1</v>
      </c>
      <c r="M52" s="110">
        <f t="shared" si="5"/>
        <v>21</v>
      </c>
      <c r="N52" s="89">
        <v>1.6</v>
      </c>
    </row>
    <row r="53" spans="1:14" s="133" customFormat="1" ht="24" customHeight="1">
      <c r="A53" s="127"/>
      <c r="B53" s="128" t="s">
        <v>53</v>
      </c>
      <c r="C53" s="129">
        <f t="shared" si="0"/>
        <v>39</v>
      </c>
      <c r="D53" s="130">
        <v>-1</v>
      </c>
      <c r="E53" s="131">
        <f t="shared" si="1"/>
        <v>28</v>
      </c>
      <c r="F53" s="130">
        <v>8.9</v>
      </c>
      <c r="G53" s="131">
        <f t="shared" si="2"/>
        <v>6</v>
      </c>
      <c r="H53" s="132">
        <v>1.52</v>
      </c>
      <c r="I53" s="131">
        <f t="shared" si="3"/>
        <v>5</v>
      </c>
      <c r="J53" s="130">
        <v>9.8</v>
      </c>
      <c r="K53" s="131">
        <f t="shared" si="4"/>
        <v>21</v>
      </c>
      <c r="L53" s="130">
        <v>3.1</v>
      </c>
      <c r="M53" s="131">
        <f t="shared" si="5"/>
        <v>41</v>
      </c>
      <c r="N53" s="130">
        <v>1.3</v>
      </c>
    </row>
    <row r="54" spans="2:14" ht="12" customHeight="1">
      <c r="B54" s="80" t="s">
        <v>54</v>
      </c>
      <c r="C54" s="109">
        <f t="shared" si="0"/>
        <v>1</v>
      </c>
      <c r="D54" s="91">
        <v>6.4</v>
      </c>
      <c r="E54" s="111">
        <f t="shared" si="1"/>
        <v>1</v>
      </c>
      <c r="F54" s="91">
        <v>12.4</v>
      </c>
      <c r="G54" s="111">
        <f t="shared" si="2"/>
        <v>1</v>
      </c>
      <c r="H54" s="104">
        <v>1.76</v>
      </c>
      <c r="I54" s="111">
        <f t="shared" si="3"/>
        <v>47</v>
      </c>
      <c r="J54" s="91">
        <v>6</v>
      </c>
      <c r="K54" s="111">
        <f t="shared" si="4"/>
        <v>16</v>
      </c>
      <c r="L54" s="91">
        <v>3.2</v>
      </c>
      <c r="M54" s="111">
        <f t="shared" si="5"/>
        <v>29</v>
      </c>
      <c r="N54" s="91">
        <v>1.5</v>
      </c>
    </row>
    <row r="55" spans="2:13" ht="13.5">
      <c r="B55" s="81"/>
      <c r="C55" s="81"/>
      <c r="D55" s="92"/>
      <c r="E55" s="81"/>
      <c r="F55" s="92"/>
      <c r="G55" s="81"/>
      <c r="H55" s="105"/>
      <c r="I55" s="82"/>
      <c r="K55" s="82"/>
      <c r="M55" s="82"/>
    </row>
    <row r="56" spans="3:13" ht="13.5">
      <c r="C56" s="81"/>
      <c r="D56" s="92"/>
      <c r="E56" s="81"/>
      <c r="F56" s="92"/>
      <c r="G56" s="81"/>
      <c r="H56" s="105"/>
      <c r="I56" s="82"/>
      <c r="K56" s="82"/>
      <c r="M56" s="82"/>
    </row>
    <row r="57" spans="3:13" ht="13.5">
      <c r="C57" s="81"/>
      <c r="D57" s="92"/>
      <c r="E57" s="81"/>
      <c r="F57" s="92"/>
      <c r="G57" s="81"/>
      <c r="H57" s="105"/>
      <c r="I57" s="82"/>
      <c r="K57" s="82"/>
      <c r="M57" s="82"/>
    </row>
    <row r="58" spans="3:13" ht="13.5">
      <c r="C58" s="81"/>
      <c r="D58" s="92"/>
      <c r="E58" s="81"/>
      <c r="F58" s="92"/>
      <c r="G58" s="81"/>
      <c r="H58" s="105"/>
      <c r="I58" s="82"/>
      <c r="K58" s="82"/>
      <c r="M58" s="82"/>
    </row>
    <row r="59" spans="3:13" ht="13.5">
      <c r="C59" s="81"/>
      <c r="D59" s="92"/>
      <c r="E59" s="81"/>
      <c r="F59" s="92"/>
      <c r="G59" s="81"/>
      <c r="H59" s="105"/>
      <c r="I59" s="82"/>
      <c r="K59" s="82"/>
      <c r="M59" s="82"/>
    </row>
    <row r="60" spans="3:13" ht="13.5">
      <c r="C60" s="81"/>
      <c r="D60" s="92"/>
      <c r="E60" s="81"/>
      <c r="F60" s="92"/>
      <c r="G60" s="81"/>
      <c r="H60" s="105"/>
      <c r="I60" s="82"/>
      <c r="K60" s="82"/>
      <c r="M60" s="82"/>
    </row>
    <row r="61" spans="3:13" ht="13.5">
      <c r="C61" s="81"/>
      <c r="D61" s="92"/>
      <c r="E61" s="81"/>
      <c r="F61" s="92"/>
      <c r="G61" s="81"/>
      <c r="H61" s="105"/>
      <c r="I61" s="82"/>
      <c r="K61" s="82"/>
      <c r="M61" s="82"/>
    </row>
    <row r="62" spans="3:13" ht="13.5">
      <c r="C62" s="81"/>
      <c r="D62" s="92"/>
      <c r="E62" s="81"/>
      <c r="F62" s="92"/>
      <c r="G62" s="81"/>
      <c r="H62" s="105"/>
      <c r="I62" s="82"/>
      <c r="K62" s="82"/>
      <c r="M62" s="82"/>
    </row>
    <row r="63" spans="3:13" ht="13.5">
      <c r="C63" s="81"/>
      <c r="D63" s="92"/>
      <c r="E63" s="81"/>
      <c r="F63" s="92"/>
      <c r="G63" s="81"/>
      <c r="H63" s="105"/>
      <c r="I63" s="82"/>
      <c r="K63" s="82"/>
      <c r="M63" s="82"/>
    </row>
    <row r="64" spans="3:13" ht="13.5">
      <c r="C64" s="81"/>
      <c r="D64" s="92"/>
      <c r="E64" s="81"/>
      <c r="F64" s="92"/>
      <c r="G64" s="81"/>
      <c r="H64" s="105"/>
      <c r="I64" s="82"/>
      <c r="K64" s="82"/>
      <c r="M64" s="82"/>
    </row>
    <row r="65" spans="3:13" ht="13.5">
      <c r="C65" s="81"/>
      <c r="D65" s="92"/>
      <c r="E65" s="81"/>
      <c r="F65" s="92"/>
      <c r="G65" s="81"/>
      <c r="H65" s="105"/>
      <c r="I65" s="82"/>
      <c r="K65" s="82"/>
      <c r="M65" s="82"/>
    </row>
    <row r="66" spans="3:13" ht="13.5">
      <c r="C66" s="81"/>
      <c r="D66" s="92"/>
      <c r="E66" s="81"/>
      <c r="F66" s="92"/>
      <c r="G66" s="81"/>
      <c r="H66" s="105"/>
      <c r="I66" s="82"/>
      <c r="K66" s="82"/>
      <c r="M66" s="82"/>
    </row>
    <row r="67" spans="3:13" ht="13.5">
      <c r="C67" s="81"/>
      <c r="D67" s="92"/>
      <c r="E67" s="81"/>
      <c r="F67" s="92"/>
      <c r="G67" s="81"/>
      <c r="H67" s="105"/>
      <c r="I67" s="82"/>
      <c r="K67" s="82"/>
      <c r="M67" s="82"/>
    </row>
    <row r="68" spans="3:13" ht="13.5">
      <c r="C68" s="81"/>
      <c r="D68" s="92"/>
      <c r="E68" s="81"/>
      <c r="F68" s="92"/>
      <c r="G68" s="81"/>
      <c r="H68" s="105"/>
      <c r="I68" s="82"/>
      <c r="K68" s="82"/>
      <c r="M68" s="82"/>
    </row>
    <row r="69" spans="3:13" ht="13.5">
      <c r="C69" s="81"/>
      <c r="D69" s="92"/>
      <c r="E69" s="81"/>
      <c r="F69" s="92"/>
      <c r="G69" s="81"/>
      <c r="H69" s="105"/>
      <c r="I69" s="82"/>
      <c r="K69" s="82"/>
      <c r="M69" s="82"/>
    </row>
    <row r="70" spans="3:13" ht="13.5">
      <c r="C70" s="81"/>
      <c r="D70" s="92"/>
      <c r="E70" s="81"/>
      <c r="F70" s="92"/>
      <c r="G70" s="81"/>
      <c r="H70" s="105"/>
      <c r="I70" s="82"/>
      <c r="K70" s="82"/>
      <c r="M70" s="82"/>
    </row>
  </sheetData>
  <mergeCells count="8">
    <mergeCell ref="B4:B6"/>
    <mergeCell ref="G4:H4"/>
    <mergeCell ref="I4:J5"/>
    <mergeCell ref="M5:N5"/>
    <mergeCell ref="K5:L5"/>
    <mergeCell ref="C4:D5"/>
    <mergeCell ref="E4:F5"/>
    <mergeCell ref="G5:H5"/>
  </mergeCells>
  <printOptions verticalCentered="1"/>
  <pageMargins left="0.7" right="0.49" top="0.1968503937007874" bottom="0.1968503937007874" header="0.5118110236220472" footer="0.5118110236220472"/>
  <pageSetup blackAndWhite="1" fitToHeight="1" fitToWidth="1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B1:AR70"/>
  <sheetViews>
    <sheetView zoomScaleSheetLayoutView="100" workbookViewId="0" topLeftCell="A1">
      <pane xSplit="2" ySplit="6" topLeftCell="T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U1" sqref="U1"/>
    </sheetView>
  </sheetViews>
  <sheetFormatPr defaultColWidth="9.00390625" defaultRowHeight="13.5"/>
  <cols>
    <col min="1" max="1" width="6.25390625" style="1" customWidth="1"/>
    <col min="2" max="2" width="10.625" style="6" customWidth="1"/>
    <col min="3" max="3" width="6.125" style="6" customWidth="1"/>
    <col min="4" max="4" width="10.625" style="6" customWidth="1"/>
    <col min="5" max="5" width="6.125" style="6" customWidth="1"/>
    <col min="6" max="6" width="10.625" style="6" customWidth="1"/>
    <col min="7" max="7" width="6.125" style="6" customWidth="1"/>
    <col min="8" max="8" width="10.625" style="6" customWidth="1"/>
    <col min="9" max="9" width="6.125" style="5" customWidth="1"/>
    <col min="10" max="10" width="10.625" style="5" customWidth="1"/>
    <col min="11" max="11" width="6.125" style="6" customWidth="1"/>
    <col min="12" max="12" width="10.625" style="6" customWidth="1"/>
    <col min="13" max="13" width="2.625" style="6" customWidth="1"/>
    <col min="14" max="14" width="6.125" style="6" customWidth="1"/>
    <col min="15" max="15" width="10.625" style="6" customWidth="1"/>
    <col min="16" max="16" width="6.125" style="6" customWidth="1"/>
    <col min="17" max="17" width="10.625" style="6" customWidth="1"/>
    <col min="18" max="18" width="6.125" style="5" customWidth="1"/>
    <col min="19" max="19" width="10.625" style="5" customWidth="1"/>
    <col min="20" max="20" width="6.125" style="5" customWidth="1"/>
    <col min="21" max="21" width="7.625" style="5" customWidth="1"/>
    <col min="22" max="22" width="6.125" style="5" customWidth="1"/>
    <col min="23" max="23" width="7.625" style="5" customWidth="1"/>
    <col min="24" max="24" width="6.125" style="5" customWidth="1"/>
    <col min="25" max="25" width="10.625" style="5" customWidth="1"/>
    <col min="26" max="26" width="4.125" style="6" customWidth="1"/>
    <col min="27" max="27" width="9.00390625" style="1" customWidth="1"/>
    <col min="28" max="28" width="9.00390625" style="3" customWidth="1"/>
    <col min="29" max="30" width="9.00390625" style="1" customWidth="1"/>
    <col min="31" max="31" width="9.00390625" style="3" customWidth="1"/>
    <col min="32" max="32" width="9.00390625" style="1" customWidth="1"/>
    <col min="33" max="33" width="9.00390625" style="3" customWidth="1"/>
    <col min="34" max="34" width="9.00390625" style="1" customWidth="1"/>
    <col min="35" max="35" width="9.00390625" style="3" customWidth="1"/>
    <col min="36" max="36" width="9.00390625" style="1" customWidth="1"/>
    <col min="37" max="37" width="9.00390625" style="3" customWidth="1"/>
    <col min="38" max="38" width="9.00390625" style="1" customWidth="1"/>
    <col min="39" max="39" width="9.00390625" style="3" customWidth="1"/>
    <col min="40" max="40" width="9.00390625" style="1" customWidth="1"/>
    <col min="41" max="41" width="9.00390625" style="3" customWidth="1"/>
    <col min="42" max="42" width="9.00390625" style="1" customWidth="1"/>
    <col min="43" max="44" width="9.00390625" style="4" customWidth="1"/>
    <col min="45" max="16384" width="9.00390625" style="1" customWidth="1"/>
  </cols>
  <sheetData>
    <row r="1" spans="2:26" ht="18.75">
      <c r="B1" s="63" t="s">
        <v>55</v>
      </c>
      <c r="C1" s="51"/>
      <c r="D1" s="51"/>
      <c r="E1" s="60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51"/>
      <c r="Z1" s="51"/>
    </row>
    <row r="2" spans="2:26" ht="18.75">
      <c r="B2" s="63" t="s">
        <v>56</v>
      </c>
      <c r="C2" s="7"/>
      <c r="E2" s="60" t="s">
        <v>182</v>
      </c>
      <c r="F2" s="61"/>
      <c r="G2" s="61"/>
      <c r="H2" s="61"/>
      <c r="I2" s="61"/>
      <c r="J2" s="61"/>
      <c r="K2" s="61"/>
      <c r="L2" s="61"/>
      <c r="M2" s="61"/>
      <c r="N2" s="60" t="s">
        <v>181</v>
      </c>
      <c r="O2" s="61"/>
      <c r="P2" s="61"/>
      <c r="Q2" s="61"/>
      <c r="R2" s="61"/>
      <c r="S2" s="61"/>
      <c r="T2" s="61"/>
      <c r="U2" s="61"/>
      <c r="V2" s="61"/>
      <c r="W2" s="61"/>
      <c r="X2" s="61"/>
      <c r="Z2" s="13"/>
    </row>
    <row r="3" spans="2:26" ht="14.25" thickBot="1">
      <c r="B3" s="8"/>
      <c r="C3" s="8"/>
      <c r="D3" s="8"/>
      <c r="E3" s="8"/>
      <c r="F3" s="8"/>
      <c r="G3" s="8"/>
      <c r="H3" s="8"/>
      <c r="I3" s="11"/>
      <c r="J3" s="11"/>
      <c r="K3" s="8"/>
      <c r="L3" s="8"/>
      <c r="M3" s="12"/>
      <c r="N3" s="8"/>
      <c r="O3" s="8"/>
      <c r="P3" s="8"/>
      <c r="Q3" s="8"/>
      <c r="R3" s="11"/>
      <c r="S3" s="11"/>
      <c r="T3" s="11"/>
      <c r="U3" s="11"/>
      <c r="V3" s="11"/>
      <c r="W3" s="11"/>
      <c r="X3" s="11"/>
      <c r="Y3" s="11"/>
      <c r="Z3" s="50" t="s">
        <v>208</v>
      </c>
    </row>
    <row r="4" spans="2:27" ht="15.75" customHeight="1">
      <c r="B4" s="175" t="s">
        <v>1</v>
      </c>
      <c r="C4" s="171" t="s">
        <v>179</v>
      </c>
      <c r="D4" s="172"/>
      <c r="E4" s="186"/>
      <c r="F4" s="186"/>
      <c r="G4" s="186"/>
      <c r="H4" s="187"/>
      <c r="I4" s="171" t="s">
        <v>61</v>
      </c>
      <c r="J4" s="172"/>
      <c r="K4" s="171" t="s">
        <v>63</v>
      </c>
      <c r="L4" s="172"/>
      <c r="M4" s="28"/>
      <c r="N4" s="186"/>
      <c r="O4" s="186"/>
      <c r="P4" s="186"/>
      <c r="Q4" s="187"/>
      <c r="R4" s="171" t="s">
        <v>66</v>
      </c>
      <c r="S4" s="172"/>
      <c r="T4" s="185" t="s">
        <v>67</v>
      </c>
      <c r="U4" s="186"/>
      <c r="V4" s="186"/>
      <c r="W4" s="186"/>
      <c r="X4" s="171" t="s">
        <v>111</v>
      </c>
      <c r="Y4" s="172"/>
      <c r="Z4" s="168" t="s">
        <v>1</v>
      </c>
      <c r="AA4" s="2"/>
    </row>
    <row r="5" spans="2:27" ht="27.75" customHeight="1">
      <c r="B5" s="176"/>
      <c r="C5" s="173"/>
      <c r="D5" s="178"/>
      <c r="E5" s="181" t="s">
        <v>58</v>
      </c>
      <c r="F5" s="182"/>
      <c r="G5" s="183" t="s">
        <v>59</v>
      </c>
      <c r="H5" s="184"/>
      <c r="I5" s="173"/>
      <c r="J5" s="174"/>
      <c r="K5" s="173"/>
      <c r="L5" s="174"/>
      <c r="M5" s="28"/>
      <c r="N5" s="180" t="s">
        <v>203</v>
      </c>
      <c r="O5" s="184"/>
      <c r="P5" s="179" t="s">
        <v>64</v>
      </c>
      <c r="Q5" s="184"/>
      <c r="R5" s="173"/>
      <c r="S5" s="174"/>
      <c r="T5" s="179" t="s">
        <v>68</v>
      </c>
      <c r="U5" s="180"/>
      <c r="V5" s="179" t="s">
        <v>69</v>
      </c>
      <c r="W5" s="180"/>
      <c r="X5" s="173"/>
      <c r="Y5" s="174"/>
      <c r="Z5" s="169"/>
      <c r="AA5" s="2"/>
    </row>
    <row r="6" spans="2:27" ht="27.75" customHeight="1">
      <c r="B6" s="177"/>
      <c r="C6" s="15" t="s">
        <v>2</v>
      </c>
      <c r="D6" s="16" t="s">
        <v>57</v>
      </c>
      <c r="E6" s="15" t="s">
        <v>2</v>
      </c>
      <c r="F6" s="16" t="s">
        <v>57</v>
      </c>
      <c r="G6" s="15" t="s">
        <v>2</v>
      </c>
      <c r="H6" s="16" t="s">
        <v>57</v>
      </c>
      <c r="I6" s="15" t="s">
        <v>2</v>
      </c>
      <c r="J6" s="19" t="s">
        <v>62</v>
      </c>
      <c r="K6" s="15" t="s">
        <v>2</v>
      </c>
      <c r="L6" s="16" t="s">
        <v>57</v>
      </c>
      <c r="M6" s="29"/>
      <c r="N6" s="25" t="s">
        <v>2</v>
      </c>
      <c r="O6" s="16" t="s">
        <v>57</v>
      </c>
      <c r="P6" s="15" t="s">
        <v>2</v>
      </c>
      <c r="Q6" s="16" t="s">
        <v>65</v>
      </c>
      <c r="R6" s="15" t="s">
        <v>2</v>
      </c>
      <c r="S6" s="19" t="s">
        <v>112</v>
      </c>
      <c r="T6" s="15" t="s">
        <v>2</v>
      </c>
      <c r="U6" s="16" t="s">
        <v>70</v>
      </c>
      <c r="V6" s="15" t="s">
        <v>2</v>
      </c>
      <c r="W6" s="14" t="s">
        <v>70</v>
      </c>
      <c r="X6" s="15" t="s">
        <v>2</v>
      </c>
      <c r="Y6" s="19" t="s">
        <v>112</v>
      </c>
      <c r="Z6" s="170"/>
      <c r="AA6" s="2"/>
    </row>
    <row r="7" spans="2:26" ht="12" customHeight="1">
      <c r="B7" s="17" t="s">
        <v>8</v>
      </c>
      <c r="C7" s="32"/>
      <c r="D7" s="34">
        <v>31.1</v>
      </c>
      <c r="E7" s="33"/>
      <c r="F7" s="34">
        <v>12.7</v>
      </c>
      <c r="G7" s="33"/>
      <c r="H7" s="34">
        <v>18.3</v>
      </c>
      <c r="I7" s="33"/>
      <c r="J7" s="34">
        <v>11.4</v>
      </c>
      <c r="K7" s="33"/>
      <c r="L7" s="34">
        <v>5.5</v>
      </c>
      <c r="M7" s="36"/>
      <c r="N7" s="33"/>
      <c r="O7" s="34">
        <v>4.3</v>
      </c>
      <c r="P7" s="33"/>
      <c r="Q7" s="34">
        <v>1.2</v>
      </c>
      <c r="R7" s="33"/>
      <c r="S7" s="34">
        <v>6</v>
      </c>
      <c r="T7" s="33"/>
      <c r="U7" s="34">
        <v>29.1</v>
      </c>
      <c r="V7" s="33"/>
      <c r="W7" s="34">
        <v>27.4</v>
      </c>
      <c r="X7" s="33"/>
      <c r="Y7" s="40">
        <v>2.3</v>
      </c>
      <c r="Z7" s="20" t="s">
        <v>71</v>
      </c>
    </row>
    <row r="8" spans="2:44" s="142" customFormat="1" ht="24" customHeight="1">
      <c r="B8" s="134" t="s">
        <v>9</v>
      </c>
      <c r="C8" s="135">
        <f aca="true" t="shared" si="0" ref="C8:C54">IF(D8="","",RANK(D8,D$8:D$54))</f>
        <v>5</v>
      </c>
      <c r="D8" s="136">
        <v>39.8</v>
      </c>
      <c r="E8" s="137">
        <f aca="true" t="shared" si="1" ref="E8:E54">IF(F8="","",RANK(F8,F$8:F$54))</f>
        <v>10</v>
      </c>
      <c r="F8" s="136">
        <v>14.4</v>
      </c>
      <c r="G8" s="137">
        <f aca="true" t="shared" si="2" ref="G8:G54">IF(H8="","",RANK(H8,H$8:H$54))</f>
        <v>6</v>
      </c>
      <c r="H8" s="136">
        <v>25.5</v>
      </c>
      <c r="I8" s="137">
        <f aca="true" t="shared" si="3" ref="I8:I54">IF(J8="","",RANK(J8,J$8:J$54))</f>
        <v>8</v>
      </c>
      <c r="J8" s="136">
        <v>16.2</v>
      </c>
      <c r="K8" s="137">
        <f aca="true" t="shared" si="4" ref="K8:K54">IF(L8="","",RANK(L8,L$8:L$54))</f>
        <v>23</v>
      </c>
      <c r="L8" s="136">
        <v>5.3</v>
      </c>
      <c r="M8" s="136"/>
      <c r="N8" s="137">
        <f aca="true" t="shared" si="5" ref="N8:N54">IF(O8="","",RANK(O8,O$8:O$54))</f>
        <v>18</v>
      </c>
      <c r="O8" s="136">
        <v>4.3</v>
      </c>
      <c r="P8" s="137">
        <f aca="true" t="shared" si="6" ref="P8:P54">IF(Q8="","",RANK(Q8,Q$8:Q$54))</f>
        <v>36</v>
      </c>
      <c r="Q8" s="136">
        <v>0.9</v>
      </c>
      <c r="R8" s="137">
        <f aca="true" t="shared" si="7" ref="R8:R54">IF(S8="","",RANK(S8,S$8:S$54))</f>
        <v>14</v>
      </c>
      <c r="S8" s="136">
        <v>5.8</v>
      </c>
      <c r="T8" s="137">
        <f aca="true" t="shared" si="8" ref="T8:T54">IF(U8="","",RANK(U8,U$8:U$54))</f>
        <v>29</v>
      </c>
      <c r="U8" s="136">
        <v>28.5</v>
      </c>
      <c r="V8" s="137">
        <f aca="true" t="shared" si="9" ref="V8:V54">IF(W8="","",RANK(W8,W$8:W$54))</f>
        <v>14</v>
      </c>
      <c r="W8" s="136">
        <v>27.1</v>
      </c>
      <c r="X8" s="137">
        <f aca="true" t="shared" si="10" ref="X8:X54">IF(Y8="","",RANK(Y8,Y$8:Y$54))</f>
        <v>3</v>
      </c>
      <c r="Y8" s="150">
        <v>2.77</v>
      </c>
      <c r="Z8" s="141" t="s">
        <v>72</v>
      </c>
      <c r="AB8" s="144"/>
      <c r="AE8" s="144"/>
      <c r="AG8" s="144"/>
      <c r="AI8" s="144"/>
      <c r="AK8" s="144"/>
      <c r="AM8" s="144"/>
      <c r="AO8" s="144"/>
      <c r="AQ8" s="145"/>
      <c r="AR8" s="145"/>
    </row>
    <row r="9" spans="2:26" ht="12" customHeight="1">
      <c r="B9" s="18" t="s">
        <v>10</v>
      </c>
      <c r="C9" s="113">
        <f t="shared" si="0"/>
        <v>16</v>
      </c>
      <c r="D9" s="35">
        <v>33.1</v>
      </c>
      <c r="E9" s="115">
        <f t="shared" si="1"/>
        <v>17</v>
      </c>
      <c r="F9" s="35">
        <v>13.3</v>
      </c>
      <c r="G9" s="115">
        <f t="shared" si="2"/>
        <v>20</v>
      </c>
      <c r="H9" s="35">
        <v>19.8</v>
      </c>
      <c r="I9" s="115">
        <f t="shared" si="3"/>
        <v>26</v>
      </c>
      <c r="J9" s="35">
        <v>12.1</v>
      </c>
      <c r="K9" s="115">
        <f t="shared" si="4"/>
        <v>9</v>
      </c>
      <c r="L9" s="35">
        <v>6.1</v>
      </c>
      <c r="M9" s="35"/>
      <c r="N9" s="115">
        <f t="shared" si="5"/>
        <v>20</v>
      </c>
      <c r="O9" s="35">
        <v>4.2</v>
      </c>
      <c r="P9" s="115">
        <f t="shared" si="6"/>
        <v>3</v>
      </c>
      <c r="Q9" s="35">
        <v>1.9</v>
      </c>
      <c r="R9" s="115">
        <f t="shared" si="7"/>
        <v>30</v>
      </c>
      <c r="S9" s="35">
        <v>5.3</v>
      </c>
      <c r="T9" s="115">
        <f t="shared" si="8"/>
        <v>29</v>
      </c>
      <c r="U9" s="35">
        <v>28.5</v>
      </c>
      <c r="V9" s="115">
        <f t="shared" si="9"/>
        <v>42</v>
      </c>
      <c r="W9" s="35">
        <v>26.7</v>
      </c>
      <c r="X9" s="115">
        <f t="shared" si="10"/>
        <v>7</v>
      </c>
      <c r="Y9" s="41">
        <v>2.48</v>
      </c>
      <c r="Z9" s="21" t="s">
        <v>73</v>
      </c>
    </row>
    <row r="10" spans="2:26" ht="12" customHeight="1">
      <c r="B10" s="18" t="s">
        <v>11</v>
      </c>
      <c r="C10" s="113">
        <f t="shared" si="0"/>
        <v>4</v>
      </c>
      <c r="D10" s="35">
        <v>40.2</v>
      </c>
      <c r="E10" s="115">
        <f t="shared" si="1"/>
        <v>7</v>
      </c>
      <c r="F10" s="35">
        <v>14.8</v>
      </c>
      <c r="G10" s="115">
        <f t="shared" si="2"/>
        <v>7</v>
      </c>
      <c r="H10" s="35">
        <v>25.4</v>
      </c>
      <c r="I10" s="115">
        <f t="shared" si="3"/>
        <v>5</v>
      </c>
      <c r="J10" s="35">
        <v>16.9</v>
      </c>
      <c r="K10" s="115">
        <f t="shared" si="4"/>
        <v>3</v>
      </c>
      <c r="L10" s="35">
        <v>7.1</v>
      </c>
      <c r="M10" s="35"/>
      <c r="N10" s="115">
        <f t="shared" si="5"/>
        <v>3</v>
      </c>
      <c r="O10" s="35">
        <v>5.7</v>
      </c>
      <c r="P10" s="115">
        <f t="shared" si="6"/>
        <v>9</v>
      </c>
      <c r="Q10" s="35">
        <v>1.4</v>
      </c>
      <c r="R10" s="115">
        <f t="shared" si="7"/>
        <v>40</v>
      </c>
      <c r="S10" s="35">
        <v>5</v>
      </c>
      <c r="T10" s="115">
        <f t="shared" si="8"/>
        <v>24</v>
      </c>
      <c r="U10" s="35">
        <v>28.6</v>
      </c>
      <c r="V10" s="115">
        <f t="shared" si="9"/>
        <v>45</v>
      </c>
      <c r="W10" s="35">
        <v>26.6</v>
      </c>
      <c r="X10" s="115">
        <f t="shared" si="10"/>
        <v>41</v>
      </c>
      <c r="Y10" s="41">
        <v>1.87</v>
      </c>
      <c r="Z10" s="21" t="s">
        <v>74</v>
      </c>
    </row>
    <row r="11" spans="2:26" ht="12" customHeight="1">
      <c r="B11" s="18" t="s">
        <v>12</v>
      </c>
      <c r="C11" s="113">
        <f t="shared" si="0"/>
        <v>11</v>
      </c>
      <c r="D11" s="35">
        <v>36.8</v>
      </c>
      <c r="E11" s="115">
        <f t="shared" si="1"/>
        <v>19</v>
      </c>
      <c r="F11" s="35">
        <v>13.1</v>
      </c>
      <c r="G11" s="115">
        <f t="shared" si="2"/>
        <v>12</v>
      </c>
      <c r="H11" s="35">
        <v>23.7</v>
      </c>
      <c r="I11" s="115">
        <f t="shared" si="3"/>
        <v>14</v>
      </c>
      <c r="J11" s="35">
        <v>14.6</v>
      </c>
      <c r="K11" s="115">
        <f t="shared" si="4"/>
        <v>14</v>
      </c>
      <c r="L11" s="35">
        <v>5.9</v>
      </c>
      <c r="M11" s="35"/>
      <c r="N11" s="115">
        <f t="shared" si="5"/>
        <v>17</v>
      </c>
      <c r="O11" s="35">
        <v>4.5</v>
      </c>
      <c r="P11" s="115">
        <f t="shared" si="6"/>
        <v>9</v>
      </c>
      <c r="Q11" s="35">
        <v>1.4</v>
      </c>
      <c r="R11" s="115">
        <f t="shared" si="7"/>
        <v>12</v>
      </c>
      <c r="S11" s="35">
        <v>5.9</v>
      </c>
      <c r="T11" s="115">
        <f t="shared" si="8"/>
        <v>21</v>
      </c>
      <c r="U11" s="35">
        <v>28.7</v>
      </c>
      <c r="V11" s="115">
        <f t="shared" si="9"/>
        <v>28</v>
      </c>
      <c r="W11" s="35">
        <v>26.9</v>
      </c>
      <c r="X11" s="115">
        <f t="shared" si="10"/>
        <v>18</v>
      </c>
      <c r="Y11" s="41">
        <v>2.22</v>
      </c>
      <c r="Z11" s="21" t="s">
        <v>75</v>
      </c>
    </row>
    <row r="12" spans="2:26" ht="12" customHeight="1">
      <c r="B12" s="18" t="s">
        <v>13</v>
      </c>
      <c r="C12" s="113">
        <f t="shared" si="0"/>
        <v>8</v>
      </c>
      <c r="D12" s="35">
        <v>38</v>
      </c>
      <c r="E12" s="115">
        <f t="shared" si="1"/>
        <v>16</v>
      </c>
      <c r="F12" s="35">
        <v>13.8</v>
      </c>
      <c r="G12" s="115">
        <f t="shared" si="2"/>
        <v>10</v>
      </c>
      <c r="H12" s="35">
        <v>24.2</v>
      </c>
      <c r="I12" s="115">
        <f t="shared" si="3"/>
        <v>10</v>
      </c>
      <c r="J12" s="35">
        <v>15.5</v>
      </c>
      <c r="K12" s="115">
        <f t="shared" si="4"/>
        <v>4</v>
      </c>
      <c r="L12" s="35">
        <v>6.5</v>
      </c>
      <c r="M12" s="35"/>
      <c r="N12" s="115">
        <f t="shared" si="5"/>
        <v>4</v>
      </c>
      <c r="O12" s="35">
        <v>5.4</v>
      </c>
      <c r="P12" s="115">
        <f t="shared" si="6"/>
        <v>23</v>
      </c>
      <c r="Q12" s="35">
        <v>1.1</v>
      </c>
      <c r="R12" s="115">
        <f t="shared" si="7"/>
        <v>47</v>
      </c>
      <c r="S12" s="35">
        <v>4.5</v>
      </c>
      <c r="T12" s="115">
        <f t="shared" si="8"/>
        <v>40</v>
      </c>
      <c r="U12" s="35">
        <v>28.4</v>
      </c>
      <c r="V12" s="115">
        <f t="shared" si="9"/>
        <v>42</v>
      </c>
      <c r="W12" s="35">
        <v>26.7</v>
      </c>
      <c r="X12" s="115">
        <f t="shared" si="10"/>
        <v>39</v>
      </c>
      <c r="Y12" s="41">
        <v>1.89</v>
      </c>
      <c r="Z12" s="21" t="s">
        <v>76</v>
      </c>
    </row>
    <row r="13" spans="2:44" s="142" customFormat="1" ht="24" customHeight="1">
      <c r="B13" s="134" t="s">
        <v>14</v>
      </c>
      <c r="C13" s="135">
        <f t="shared" si="0"/>
        <v>21</v>
      </c>
      <c r="D13" s="136">
        <v>31.9</v>
      </c>
      <c r="E13" s="137">
        <f t="shared" si="1"/>
        <v>35</v>
      </c>
      <c r="F13" s="136">
        <v>11.3</v>
      </c>
      <c r="G13" s="137">
        <f t="shared" si="2"/>
        <v>18</v>
      </c>
      <c r="H13" s="136">
        <v>20.7</v>
      </c>
      <c r="I13" s="137">
        <f t="shared" si="3"/>
        <v>15</v>
      </c>
      <c r="J13" s="136">
        <v>14.4</v>
      </c>
      <c r="K13" s="137">
        <f t="shared" si="4"/>
        <v>23</v>
      </c>
      <c r="L13" s="136">
        <v>5.3</v>
      </c>
      <c r="M13" s="136"/>
      <c r="N13" s="137">
        <f t="shared" si="5"/>
        <v>23</v>
      </c>
      <c r="O13" s="136">
        <v>4.1</v>
      </c>
      <c r="P13" s="137">
        <f t="shared" si="6"/>
        <v>15</v>
      </c>
      <c r="Q13" s="136">
        <v>1.2</v>
      </c>
      <c r="R13" s="137">
        <f t="shared" si="7"/>
        <v>30</v>
      </c>
      <c r="S13" s="136">
        <v>5.3</v>
      </c>
      <c r="T13" s="137">
        <f t="shared" si="8"/>
        <v>16</v>
      </c>
      <c r="U13" s="136">
        <v>28.9</v>
      </c>
      <c r="V13" s="137">
        <f t="shared" si="9"/>
        <v>38</v>
      </c>
      <c r="W13" s="136">
        <v>26.8</v>
      </c>
      <c r="X13" s="137">
        <f t="shared" si="10"/>
        <v>44</v>
      </c>
      <c r="Y13" s="150">
        <v>1.78</v>
      </c>
      <c r="Z13" s="141" t="s">
        <v>77</v>
      </c>
      <c r="AB13" s="144"/>
      <c r="AE13" s="144"/>
      <c r="AG13" s="144"/>
      <c r="AI13" s="144"/>
      <c r="AK13" s="144"/>
      <c r="AM13" s="144"/>
      <c r="AO13" s="144"/>
      <c r="AQ13" s="145"/>
      <c r="AR13" s="145"/>
    </row>
    <row r="14" spans="2:26" ht="12" customHeight="1">
      <c r="B14" s="18" t="s">
        <v>15</v>
      </c>
      <c r="C14" s="113">
        <f t="shared" si="0"/>
        <v>9</v>
      </c>
      <c r="D14" s="35">
        <v>37.4</v>
      </c>
      <c r="E14" s="115">
        <f t="shared" si="1"/>
        <v>8</v>
      </c>
      <c r="F14" s="35">
        <v>14.7</v>
      </c>
      <c r="G14" s="115">
        <f t="shared" si="2"/>
        <v>14</v>
      </c>
      <c r="H14" s="35">
        <v>22.6</v>
      </c>
      <c r="I14" s="115">
        <f t="shared" si="3"/>
        <v>3</v>
      </c>
      <c r="J14" s="35">
        <v>17.3</v>
      </c>
      <c r="K14" s="115">
        <f t="shared" si="4"/>
        <v>18</v>
      </c>
      <c r="L14" s="35">
        <v>5.8</v>
      </c>
      <c r="M14" s="35"/>
      <c r="N14" s="115">
        <f t="shared" si="5"/>
        <v>8</v>
      </c>
      <c r="O14" s="35">
        <v>5</v>
      </c>
      <c r="P14" s="115">
        <f t="shared" si="6"/>
        <v>41</v>
      </c>
      <c r="Q14" s="35">
        <v>0.8</v>
      </c>
      <c r="R14" s="115">
        <f t="shared" si="7"/>
        <v>26</v>
      </c>
      <c r="S14" s="35">
        <v>5.4</v>
      </c>
      <c r="T14" s="115">
        <f t="shared" si="8"/>
        <v>29</v>
      </c>
      <c r="U14" s="35">
        <v>28.5</v>
      </c>
      <c r="V14" s="115">
        <f t="shared" si="9"/>
        <v>47</v>
      </c>
      <c r="W14" s="35">
        <v>26.4</v>
      </c>
      <c r="X14" s="115">
        <f t="shared" si="10"/>
        <v>26</v>
      </c>
      <c r="Y14" s="41">
        <v>2.19</v>
      </c>
      <c r="Z14" s="21" t="s">
        <v>78</v>
      </c>
    </row>
    <row r="15" spans="2:26" ht="12" customHeight="1">
      <c r="B15" s="18" t="s">
        <v>16</v>
      </c>
      <c r="C15" s="113">
        <f t="shared" si="0"/>
        <v>19</v>
      </c>
      <c r="D15" s="35">
        <v>32.1</v>
      </c>
      <c r="E15" s="115">
        <f t="shared" si="1"/>
        <v>28</v>
      </c>
      <c r="F15" s="35">
        <v>11.9</v>
      </c>
      <c r="G15" s="115">
        <f t="shared" si="2"/>
        <v>19</v>
      </c>
      <c r="H15" s="35">
        <v>20.3</v>
      </c>
      <c r="I15" s="115">
        <f t="shared" si="3"/>
        <v>36</v>
      </c>
      <c r="J15" s="35">
        <v>10.2</v>
      </c>
      <c r="K15" s="115">
        <f t="shared" si="4"/>
        <v>20</v>
      </c>
      <c r="L15" s="35">
        <v>5.6</v>
      </c>
      <c r="M15" s="35"/>
      <c r="N15" s="115">
        <f t="shared" si="5"/>
        <v>16</v>
      </c>
      <c r="O15" s="35">
        <v>4.6</v>
      </c>
      <c r="P15" s="115">
        <f t="shared" si="6"/>
        <v>23</v>
      </c>
      <c r="Q15" s="35">
        <v>1.1</v>
      </c>
      <c r="R15" s="115">
        <f t="shared" si="7"/>
        <v>14</v>
      </c>
      <c r="S15" s="35">
        <v>5.8</v>
      </c>
      <c r="T15" s="115">
        <f t="shared" si="8"/>
        <v>14</v>
      </c>
      <c r="U15" s="35">
        <v>29</v>
      </c>
      <c r="V15" s="115">
        <f t="shared" si="9"/>
        <v>21</v>
      </c>
      <c r="W15" s="35">
        <v>27</v>
      </c>
      <c r="X15" s="115">
        <f t="shared" si="10"/>
        <v>21</v>
      </c>
      <c r="Y15" s="41">
        <v>2.21</v>
      </c>
      <c r="Z15" s="21" t="s">
        <v>79</v>
      </c>
    </row>
    <row r="16" spans="2:26" ht="12" customHeight="1">
      <c r="B16" s="18" t="s">
        <v>17</v>
      </c>
      <c r="C16" s="113">
        <f t="shared" si="0"/>
        <v>15</v>
      </c>
      <c r="D16" s="35">
        <v>33.9</v>
      </c>
      <c r="E16" s="115">
        <f t="shared" si="1"/>
        <v>29</v>
      </c>
      <c r="F16" s="35">
        <v>11.8</v>
      </c>
      <c r="G16" s="115">
        <f t="shared" si="2"/>
        <v>15</v>
      </c>
      <c r="H16" s="35">
        <v>22.1</v>
      </c>
      <c r="I16" s="115">
        <f t="shared" si="3"/>
        <v>18</v>
      </c>
      <c r="J16" s="35">
        <v>13.5</v>
      </c>
      <c r="K16" s="115">
        <f t="shared" si="4"/>
        <v>26</v>
      </c>
      <c r="L16" s="35">
        <v>5.2</v>
      </c>
      <c r="M16" s="35"/>
      <c r="N16" s="115">
        <f t="shared" si="5"/>
        <v>40</v>
      </c>
      <c r="O16" s="35">
        <v>3.4</v>
      </c>
      <c r="P16" s="115">
        <f t="shared" si="6"/>
        <v>5</v>
      </c>
      <c r="Q16" s="35">
        <v>1.8</v>
      </c>
      <c r="R16" s="115">
        <f t="shared" si="7"/>
        <v>11</v>
      </c>
      <c r="S16" s="35">
        <v>6</v>
      </c>
      <c r="T16" s="115">
        <f t="shared" si="8"/>
        <v>16</v>
      </c>
      <c r="U16" s="35">
        <v>28.9</v>
      </c>
      <c r="V16" s="115">
        <f t="shared" si="9"/>
        <v>21</v>
      </c>
      <c r="W16" s="35">
        <v>27</v>
      </c>
      <c r="X16" s="115">
        <f t="shared" si="10"/>
        <v>18</v>
      </c>
      <c r="Y16" s="41">
        <v>2.22</v>
      </c>
      <c r="Z16" s="21" t="s">
        <v>80</v>
      </c>
    </row>
    <row r="17" spans="2:26" ht="12" customHeight="1">
      <c r="B17" s="18" t="s">
        <v>18</v>
      </c>
      <c r="C17" s="113">
        <f t="shared" si="0"/>
        <v>33</v>
      </c>
      <c r="D17" s="35">
        <v>28.6</v>
      </c>
      <c r="E17" s="115">
        <f t="shared" si="1"/>
        <v>21</v>
      </c>
      <c r="F17" s="35">
        <v>12.7</v>
      </c>
      <c r="G17" s="115">
        <f t="shared" si="2"/>
        <v>35</v>
      </c>
      <c r="H17" s="35">
        <v>15.9</v>
      </c>
      <c r="I17" s="115">
        <f t="shared" si="3"/>
        <v>25</v>
      </c>
      <c r="J17" s="35">
        <v>12.3</v>
      </c>
      <c r="K17" s="115">
        <f t="shared" si="4"/>
        <v>4</v>
      </c>
      <c r="L17" s="35">
        <v>6.5</v>
      </c>
      <c r="M17" s="35"/>
      <c r="N17" s="115">
        <f t="shared" si="5"/>
        <v>13</v>
      </c>
      <c r="O17" s="35">
        <v>4.8</v>
      </c>
      <c r="P17" s="115">
        <f t="shared" si="6"/>
        <v>5</v>
      </c>
      <c r="Q17" s="35">
        <v>1.8</v>
      </c>
      <c r="R17" s="115">
        <f t="shared" si="7"/>
        <v>14</v>
      </c>
      <c r="S17" s="35">
        <v>5.8</v>
      </c>
      <c r="T17" s="115">
        <f t="shared" si="8"/>
        <v>14</v>
      </c>
      <c r="U17" s="35">
        <v>29</v>
      </c>
      <c r="V17" s="115">
        <f t="shared" si="9"/>
        <v>14</v>
      </c>
      <c r="W17" s="35">
        <v>27.1</v>
      </c>
      <c r="X17" s="115">
        <f t="shared" si="10"/>
        <v>29</v>
      </c>
      <c r="Y17" s="41">
        <v>2.16</v>
      </c>
      <c r="Z17" s="21" t="s">
        <v>81</v>
      </c>
    </row>
    <row r="18" spans="2:44" s="142" customFormat="1" ht="24" customHeight="1">
      <c r="B18" s="134" t="s">
        <v>19</v>
      </c>
      <c r="C18" s="135">
        <f t="shared" si="0"/>
        <v>40</v>
      </c>
      <c r="D18" s="136">
        <v>27.8</v>
      </c>
      <c r="E18" s="137">
        <f t="shared" si="1"/>
        <v>14</v>
      </c>
      <c r="F18" s="136">
        <v>14</v>
      </c>
      <c r="G18" s="137">
        <f t="shared" si="2"/>
        <v>41</v>
      </c>
      <c r="H18" s="136">
        <v>13.8</v>
      </c>
      <c r="I18" s="137">
        <f t="shared" si="3"/>
        <v>44</v>
      </c>
      <c r="J18" s="136">
        <v>8.5</v>
      </c>
      <c r="K18" s="137">
        <f t="shared" si="4"/>
        <v>7</v>
      </c>
      <c r="L18" s="136">
        <v>6.3</v>
      </c>
      <c r="M18" s="136"/>
      <c r="N18" s="137">
        <f t="shared" si="5"/>
        <v>10</v>
      </c>
      <c r="O18" s="136">
        <v>4.9</v>
      </c>
      <c r="P18" s="137">
        <f t="shared" si="6"/>
        <v>9</v>
      </c>
      <c r="Q18" s="136">
        <v>1.4</v>
      </c>
      <c r="R18" s="137">
        <f t="shared" si="7"/>
        <v>7</v>
      </c>
      <c r="S18" s="136">
        <v>6.2</v>
      </c>
      <c r="T18" s="137">
        <f t="shared" si="8"/>
        <v>6</v>
      </c>
      <c r="U18" s="136">
        <v>29.4</v>
      </c>
      <c r="V18" s="137">
        <f t="shared" si="9"/>
        <v>5</v>
      </c>
      <c r="W18" s="136">
        <v>27.5</v>
      </c>
      <c r="X18" s="137">
        <f t="shared" si="10"/>
        <v>15</v>
      </c>
      <c r="Y18" s="150">
        <v>2.25</v>
      </c>
      <c r="Z18" s="141" t="s">
        <v>82</v>
      </c>
      <c r="AB18" s="144"/>
      <c r="AE18" s="144"/>
      <c r="AG18" s="144"/>
      <c r="AI18" s="144"/>
      <c r="AK18" s="144"/>
      <c r="AM18" s="144"/>
      <c r="AO18" s="144"/>
      <c r="AQ18" s="145"/>
      <c r="AR18" s="145"/>
    </row>
    <row r="19" spans="2:26" ht="12" customHeight="1">
      <c r="B19" s="18" t="s">
        <v>20</v>
      </c>
      <c r="C19" s="113">
        <f t="shared" si="0"/>
        <v>31</v>
      </c>
      <c r="D19" s="35">
        <v>29.1</v>
      </c>
      <c r="E19" s="115">
        <f t="shared" si="1"/>
        <v>2</v>
      </c>
      <c r="F19" s="35">
        <v>15.4</v>
      </c>
      <c r="G19" s="115">
        <f t="shared" si="2"/>
        <v>43</v>
      </c>
      <c r="H19" s="35">
        <v>13.6</v>
      </c>
      <c r="I19" s="115">
        <f t="shared" si="3"/>
        <v>45</v>
      </c>
      <c r="J19" s="35">
        <v>7.2</v>
      </c>
      <c r="K19" s="115">
        <f t="shared" si="4"/>
        <v>9</v>
      </c>
      <c r="L19" s="35">
        <v>6.1</v>
      </c>
      <c r="M19" s="35"/>
      <c r="N19" s="115">
        <f t="shared" si="5"/>
        <v>8</v>
      </c>
      <c r="O19" s="35">
        <v>5</v>
      </c>
      <c r="P19" s="115">
        <f t="shared" si="6"/>
        <v>15</v>
      </c>
      <c r="Q19" s="35">
        <v>1.2</v>
      </c>
      <c r="R19" s="115">
        <f t="shared" si="7"/>
        <v>5</v>
      </c>
      <c r="S19" s="35">
        <v>6.4</v>
      </c>
      <c r="T19" s="115">
        <f t="shared" si="8"/>
        <v>3</v>
      </c>
      <c r="U19" s="35">
        <v>29.5</v>
      </c>
      <c r="V19" s="115">
        <f t="shared" si="9"/>
        <v>5</v>
      </c>
      <c r="W19" s="35">
        <v>27.5</v>
      </c>
      <c r="X19" s="115">
        <f t="shared" si="10"/>
        <v>12</v>
      </c>
      <c r="Y19" s="41">
        <v>2.3</v>
      </c>
      <c r="Z19" s="21" t="s">
        <v>83</v>
      </c>
    </row>
    <row r="20" spans="2:26" ht="12" customHeight="1">
      <c r="B20" s="18" t="s">
        <v>21</v>
      </c>
      <c r="C20" s="113">
        <f t="shared" si="0"/>
        <v>38</v>
      </c>
      <c r="D20" s="35">
        <v>28.2</v>
      </c>
      <c r="E20" s="115">
        <f t="shared" si="1"/>
        <v>18</v>
      </c>
      <c r="F20" s="35">
        <v>13.2</v>
      </c>
      <c r="G20" s="115">
        <f t="shared" si="2"/>
        <v>39</v>
      </c>
      <c r="H20" s="35">
        <v>15</v>
      </c>
      <c r="I20" s="115">
        <f t="shared" si="3"/>
        <v>38</v>
      </c>
      <c r="J20" s="35">
        <v>9.8</v>
      </c>
      <c r="K20" s="115">
        <f t="shared" si="4"/>
        <v>18</v>
      </c>
      <c r="L20" s="35">
        <v>5.8</v>
      </c>
      <c r="M20" s="35"/>
      <c r="N20" s="115">
        <f t="shared" si="5"/>
        <v>15</v>
      </c>
      <c r="O20" s="35">
        <v>4.7</v>
      </c>
      <c r="P20" s="115">
        <f t="shared" si="6"/>
        <v>23</v>
      </c>
      <c r="Q20" s="35">
        <v>1.1</v>
      </c>
      <c r="R20" s="115">
        <f t="shared" si="7"/>
        <v>1</v>
      </c>
      <c r="S20" s="35">
        <v>7.1</v>
      </c>
      <c r="T20" s="115">
        <f t="shared" si="8"/>
        <v>1</v>
      </c>
      <c r="U20" s="35">
        <v>30.5</v>
      </c>
      <c r="V20" s="115">
        <f t="shared" si="9"/>
        <v>1</v>
      </c>
      <c r="W20" s="35">
        <v>28.4</v>
      </c>
      <c r="X20" s="115">
        <f t="shared" si="10"/>
        <v>9</v>
      </c>
      <c r="Y20" s="41">
        <v>2.4</v>
      </c>
      <c r="Z20" s="21" t="s">
        <v>84</v>
      </c>
    </row>
    <row r="21" spans="2:26" ht="12" customHeight="1">
      <c r="B21" s="18" t="s">
        <v>22</v>
      </c>
      <c r="C21" s="113">
        <f t="shared" si="0"/>
        <v>45</v>
      </c>
      <c r="D21" s="35">
        <v>26.1</v>
      </c>
      <c r="E21" s="115">
        <f t="shared" si="1"/>
        <v>20</v>
      </c>
      <c r="F21" s="35">
        <v>12.9</v>
      </c>
      <c r="G21" s="115">
        <f t="shared" si="2"/>
        <v>45</v>
      </c>
      <c r="H21" s="35">
        <v>13.1</v>
      </c>
      <c r="I21" s="115">
        <f t="shared" si="3"/>
        <v>43</v>
      </c>
      <c r="J21" s="35">
        <v>8.9</v>
      </c>
      <c r="K21" s="115">
        <f t="shared" si="4"/>
        <v>21</v>
      </c>
      <c r="L21" s="35">
        <v>5.5</v>
      </c>
      <c r="M21" s="35"/>
      <c r="N21" s="115">
        <f t="shared" si="5"/>
        <v>23</v>
      </c>
      <c r="O21" s="35">
        <v>4.1</v>
      </c>
      <c r="P21" s="115">
        <f t="shared" si="6"/>
        <v>9</v>
      </c>
      <c r="Q21" s="35">
        <v>1.4</v>
      </c>
      <c r="R21" s="115">
        <f t="shared" si="7"/>
        <v>2</v>
      </c>
      <c r="S21" s="35">
        <v>7</v>
      </c>
      <c r="T21" s="115">
        <f t="shared" si="8"/>
        <v>2</v>
      </c>
      <c r="U21" s="35">
        <v>29.9</v>
      </c>
      <c r="V21" s="115">
        <f t="shared" si="9"/>
        <v>2</v>
      </c>
      <c r="W21" s="35">
        <v>28</v>
      </c>
      <c r="X21" s="115">
        <f t="shared" si="10"/>
        <v>10</v>
      </c>
      <c r="Y21" s="41">
        <v>2.36</v>
      </c>
      <c r="Z21" s="21" t="s">
        <v>85</v>
      </c>
    </row>
    <row r="22" spans="2:26" ht="12" customHeight="1">
      <c r="B22" s="18" t="s">
        <v>23</v>
      </c>
      <c r="C22" s="113">
        <f t="shared" si="0"/>
        <v>26</v>
      </c>
      <c r="D22" s="35">
        <v>30.4</v>
      </c>
      <c r="E22" s="115">
        <f t="shared" si="1"/>
        <v>12</v>
      </c>
      <c r="F22" s="35">
        <v>14.1</v>
      </c>
      <c r="G22" s="115">
        <f t="shared" si="2"/>
        <v>32</v>
      </c>
      <c r="H22" s="35">
        <v>16.3</v>
      </c>
      <c r="I22" s="115">
        <f t="shared" si="3"/>
        <v>24</v>
      </c>
      <c r="J22" s="35">
        <v>12.4</v>
      </c>
      <c r="K22" s="115">
        <f t="shared" si="4"/>
        <v>9</v>
      </c>
      <c r="L22" s="35">
        <v>6.1</v>
      </c>
      <c r="M22" s="35"/>
      <c r="N22" s="115">
        <f t="shared" si="5"/>
        <v>13</v>
      </c>
      <c r="O22" s="35">
        <v>4.8</v>
      </c>
      <c r="P22" s="115">
        <f t="shared" si="6"/>
        <v>15</v>
      </c>
      <c r="Q22" s="35">
        <v>1.2</v>
      </c>
      <c r="R22" s="115">
        <f t="shared" si="7"/>
        <v>40</v>
      </c>
      <c r="S22" s="35">
        <v>5</v>
      </c>
      <c r="T22" s="115">
        <f t="shared" si="8"/>
        <v>9</v>
      </c>
      <c r="U22" s="35">
        <v>29.1</v>
      </c>
      <c r="V22" s="115">
        <f t="shared" si="9"/>
        <v>14</v>
      </c>
      <c r="W22" s="35">
        <v>27.1</v>
      </c>
      <c r="X22" s="115">
        <f t="shared" si="10"/>
        <v>45</v>
      </c>
      <c r="Y22" s="41">
        <v>1.65</v>
      </c>
      <c r="Z22" s="21" t="s">
        <v>86</v>
      </c>
    </row>
    <row r="23" spans="2:44" s="142" customFormat="1" ht="24" customHeight="1">
      <c r="B23" s="134" t="s">
        <v>24</v>
      </c>
      <c r="C23" s="135">
        <f t="shared" si="0"/>
        <v>27</v>
      </c>
      <c r="D23" s="136">
        <v>30.3</v>
      </c>
      <c r="E23" s="137">
        <f t="shared" si="1"/>
        <v>9</v>
      </c>
      <c r="F23" s="136">
        <v>14.5</v>
      </c>
      <c r="G23" s="137">
        <f t="shared" si="2"/>
        <v>36</v>
      </c>
      <c r="H23" s="136">
        <v>15.8</v>
      </c>
      <c r="I23" s="137">
        <f t="shared" si="3"/>
        <v>30</v>
      </c>
      <c r="J23" s="136">
        <v>11.5</v>
      </c>
      <c r="K23" s="137">
        <f t="shared" si="4"/>
        <v>31</v>
      </c>
      <c r="L23" s="136">
        <v>5.1</v>
      </c>
      <c r="M23" s="136"/>
      <c r="N23" s="137">
        <f t="shared" si="5"/>
        <v>45</v>
      </c>
      <c r="O23" s="136">
        <v>3.1</v>
      </c>
      <c r="P23" s="137">
        <f t="shared" si="6"/>
        <v>3</v>
      </c>
      <c r="Q23" s="136">
        <v>1.9</v>
      </c>
      <c r="R23" s="137">
        <f t="shared" si="7"/>
        <v>26</v>
      </c>
      <c r="S23" s="136">
        <v>5.4</v>
      </c>
      <c r="T23" s="137">
        <f t="shared" si="8"/>
        <v>18</v>
      </c>
      <c r="U23" s="136">
        <v>28.8</v>
      </c>
      <c r="V23" s="137">
        <f t="shared" si="9"/>
        <v>21</v>
      </c>
      <c r="W23" s="136">
        <v>27</v>
      </c>
      <c r="X23" s="137">
        <f t="shared" si="10"/>
        <v>45</v>
      </c>
      <c r="Y23" s="150">
        <v>1.65</v>
      </c>
      <c r="Z23" s="141" t="s">
        <v>87</v>
      </c>
      <c r="AB23" s="144"/>
      <c r="AE23" s="144"/>
      <c r="AG23" s="144"/>
      <c r="AI23" s="144"/>
      <c r="AK23" s="144"/>
      <c r="AM23" s="144"/>
      <c r="AO23" s="144"/>
      <c r="AQ23" s="145"/>
      <c r="AR23" s="145"/>
    </row>
    <row r="24" spans="2:26" ht="12" customHeight="1">
      <c r="B24" s="18" t="s">
        <v>25</v>
      </c>
      <c r="C24" s="113">
        <f t="shared" si="0"/>
        <v>42</v>
      </c>
      <c r="D24" s="35">
        <v>27.3</v>
      </c>
      <c r="E24" s="115">
        <f t="shared" si="1"/>
        <v>5</v>
      </c>
      <c r="F24" s="35">
        <v>15</v>
      </c>
      <c r="G24" s="115">
        <f t="shared" si="2"/>
        <v>46</v>
      </c>
      <c r="H24" s="35">
        <v>12.2</v>
      </c>
      <c r="I24" s="115">
        <f t="shared" si="3"/>
        <v>30</v>
      </c>
      <c r="J24" s="35">
        <v>11.5</v>
      </c>
      <c r="K24" s="115">
        <f t="shared" si="4"/>
        <v>13</v>
      </c>
      <c r="L24" s="35">
        <v>6</v>
      </c>
      <c r="M24" s="35"/>
      <c r="N24" s="115">
        <f t="shared" si="5"/>
        <v>20</v>
      </c>
      <c r="O24" s="35">
        <v>4.2</v>
      </c>
      <c r="P24" s="115">
        <f t="shared" si="6"/>
        <v>5</v>
      </c>
      <c r="Q24" s="35">
        <v>1.8</v>
      </c>
      <c r="R24" s="115">
        <f t="shared" si="7"/>
        <v>21</v>
      </c>
      <c r="S24" s="35">
        <v>5.6</v>
      </c>
      <c r="T24" s="115">
        <f t="shared" si="8"/>
        <v>29</v>
      </c>
      <c r="U24" s="35">
        <v>28.5</v>
      </c>
      <c r="V24" s="115">
        <f t="shared" si="9"/>
        <v>21</v>
      </c>
      <c r="W24" s="35">
        <v>27</v>
      </c>
      <c r="X24" s="115">
        <f t="shared" si="10"/>
        <v>40</v>
      </c>
      <c r="Y24" s="41">
        <v>1.88</v>
      </c>
      <c r="Z24" s="21" t="s">
        <v>88</v>
      </c>
    </row>
    <row r="25" spans="2:26" ht="12" customHeight="1">
      <c r="B25" s="18" t="s">
        <v>26</v>
      </c>
      <c r="C25" s="113">
        <f t="shared" si="0"/>
        <v>39</v>
      </c>
      <c r="D25" s="35">
        <v>28.1</v>
      </c>
      <c r="E25" s="115">
        <f t="shared" si="1"/>
        <v>31</v>
      </c>
      <c r="F25" s="35">
        <v>11.7</v>
      </c>
      <c r="G25" s="115">
        <f t="shared" si="2"/>
        <v>30</v>
      </c>
      <c r="H25" s="35">
        <v>16.4</v>
      </c>
      <c r="I25" s="115">
        <f t="shared" si="3"/>
        <v>28</v>
      </c>
      <c r="J25" s="35">
        <v>11.7</v>
      </c>
      <c r="K25" s="115">
        <f t="shared" si="4"/>
        <v>40</v>
      </c>
      <c r="L25" s="35">
        <v>4.6</v>
      </c>
      <c r="M25" s="35"/>
      <c r="N25" s="115">
        <f t="shared" si="5"/>
        <v>38</v>
      </c>
      <c r="O25" s="35">
        <v>3.5</v>
      </c>
      <c r="P25" s="115">
        <f t="shared" si="6"/>
        <v>15</v>
      </c>
      <c r="Q25" s="35">
        <v>1.2</v>
      </c>
      <c r="R25" s="115">
        <f t="shared" si="7"/>
        <v>26</v>
      </c>
      <c r="S25" s="35">
        <v>5.4</v>
      </c>
      <c r="T25" s="115">
        <f t="shared" si="8"/>
        <v>24</v>
      </c>
      <c r="U25" s="35">
        <v>28.6</v>
      </c>
      <c r="V25" s="115">
        <f t="shared" si="9"/>
        <v>28</v>
      </c>
      <c r="W25" s="35">
        <v>26.9</v>
      </c>
      <c r="X25" s="115">
        <f t="shared" si="10"/>
        <v>43</v>
      </c>
      <c r="Y25" s="41">
        <v>1.79</v>
      </c>
      <c r="Z25" s="21" t="s">
        <v>78</v>
      </c>
    </row>
    <row r="26" spans="2:26" ht="12" customHeight="1">
      <c r="B26" s="18" t="s">
        <v>27</v>
      </c>
      <c r="C26" s="113">
        <f t="shared" si="0"/>
        <v>20</v>
      </c>
      <c r="D26" s="35">
        <v>32</v>
      </c>
      <c r="E26" s="115">
        <f t="shared" si="1"/>
        <v>1</v>
      </c>
      <c r="F26" s="35">
        <v>18.2</v>
      </c>
      <c r="G26" s="115">
        <f t="shared" si="2"/>
        <v>41</v>
      </c>
      <c r="H26" s="35">
        <v>13.8</v>
      </c>
      <c r="I26" s="115">
        <f t="shared" si="3"/>
        <v>46</v>
      </c>
      <c r="J26" s="35">
        <v>6.8</v>
      </c>
      <c r="K26" s="115">
        <f t="shared" si="4"/>
        <v>2</v>
      </c>
      <c r="L26" s="35">
        <v>7.7</v>
      </c>
      <c r="M26" s="35"/>
      <c r="N26" s="115">
        <f t="shared" si="5"/>
        <v>2</v>
      </c>
      <c r="O26" s="35">
        <v>6.1</v>
      </c>
      <c r="P26" s="115">
        <f t="shared" si="6"/>
        <v>8</v>
      </c>
      <c r="Q26" s="35">
        <v>1.5</v>
      </c>
      <c r="R26" s="115">
        <f t="shared" si="7"/>
        <v>24</v>
      </c>
      <c r="S26" s="35">
        <v>5.5</v>
      </c>
      <c r="T26" s="115">
        <f t="shared" si="8"/>
        <v>3</v>
      </c>
      <c r="U26" s="35">
        <v>29.5</v>
      </c>
      <c r="V26" s="115">
        <f t="shared" si="9"/>
        <v>7</v>
      </c>
      <c r="W26" s="35">
        <v>27.4</v>
      </c>
      <c r="X26" s="115">
        <f t="shared" si="10"/>
        <v>32</v>
      </c>
      <c r="Y26" s="41">
        <v>2.13</v>
      </c>
      <c r="Z26" s="21" t="s">
        <v>77</v>
      </c>
    </row>
    <row r="27" spans="2:26" ht="12" customHeight="1">
      <c r="B27" s="18" t="s">
        <v>28</v>
      </c>
      <c r="C27" s="113">
        <f t="shared" si="0"/>
        <v>46</v>
      </c>
      <c r="D27" s="35">
        <v>24.9</v>
      </c>
      <c r="E27" s="115">
        <f t="shared" si="1"/>
        <v>32</v>
      </c>
      <c r="F27" s="35">
        <v>11.6</v>
      </c>
      <c r="G27" s="115">
        <f t="shared" si="2"/>
        <v>44</v>
      </c>
      <c r="H27" s="35">
        <v>13.3</v>
      </c>
      <c r="I27" s="115">
        <f t="shared" si="3"/>
        <v>17</v>
      </c>
      <c r="J27" s="35">
        <v>13.9</v>
      </c>
      <c r="K27" s="115">
        <f t="shared" si="4"/>
        <v>46</v>
      </c>
      <c r="L27" s="35">
        <v>3.8</v>
      </c>
      <c r="M27" s="35"/>
      <c r="N27" s="115">
        <f t="shared" si="5"/>
        <v>44</v>
      </c>
      <c r="O27" s="35">
        <v>3.2</v>
      </c>
      <c r="P27" s="115">
        <f t="shared" si="6"/>
        <v>46</v>
      </c>
      <c r="Q27" s="35">
        <v>0.5</v>
      </c>
      <c r="R27" s="115">
        <f t="shared" si="7"/>
        <v>18</v>
      </c>
      <c r="S27" s="35">
        <v>5.7</v>
      </c>
      <c r="T27" s="115">
        <f t="shared" si="8"/>
        <v>3</v>
      </c>
      <c r="U27" s="35">
        <v>29.5</v>
      </c>
      <c r="V27" s="115">
        <f t="shared" si="9"/>
        <v>7</v>
      </c>
      <c r="W27" s="35">
        <v>27.4</v>
      </c>
      <c r="X27" s="115">
        <f t="shared" si="10"/>
        <v>42</v>
      </c>
      <c r="Y27" s="41">
        <v>1.86</v>
      </c>
      <c r="Z27" s="21" t="s">
        <v>89</v>
      </c>
    </row>
    <row r="28" spans="2:44" s="142" customFormat="1" ht="24" customHeight="1">
      <c r="B28" s="134" t="s">
        <v>29</v>
      </c>
      <c r="C28" s="135">
        <f t="shared" si="0"/>
        <v>32</v>
      </c>
      <c r="D28" s="136">
        <v>28.8</v>
      </c>
      <c r="E28" s="137">
        <f t="shared" si="1"/>
        <v>12</v>
      </c>
      <c r="F28" s="136">
        <v>14.1</v>
      </c>
      <c r="G28" s="137">
        <f t="shared" si="2"/>
        <v>40</v>
      </c>
      <c r="H28" s="136">
        <v>14.7</v>
      </c>
      <c r="I28" s="137">
        <f t="shared" si="3"/>
        <v>36</v>
      </c>
      <c r="J28" s="136">
        <v>10.2</v>
      </c>
      <c r="K28" s="137">
        <f t="shared" si="4"/>
        <v>1</v>
      </c>
      <c r="L28" s="136">
        <v>8.2</v>
      </c>
      <c r="M28" s="136"/>
      <c r="N28" s="137">
        <f t="shared" si="5"/>
        <v>1</v>
      </c>
      <c r="O28" s="136">
        <v>7.2</v>
      </c>
      <c r="P28" s="137">
        <f t="shared" si="6"/>
        <v>33</v>
      </c>
      <c r="Q28" s="136">
        <v>1</v>
      </c>
      <c r="R28" s="137">
        <f t="shared" si="7"/>
        <v>21</v>
      </c>
      <c r="S28" s="136">
        <v>5.6</v>
      </c>
      <c r="T28" s="137">
        <f t="shared" si="8"/>
        <v>21</v>
      </c>
      <c r="U28" s="136">
        <v>28.7</v>
      </c>
      <c r="V28" s="137">
        <f t="shared" si="9"/>
        <v>28</v>
      </c>
      <c r="W28" s="136">
        <v>26.9</v>
      </c>
      <c r="X28" s="137">
        <f t="shared" si="10"/>
        <v>38</v>
      </c>
      <c r="Y28" s="150">
        <v>1.93</v>
      </c>
      <c r="Z28" s="141" t="s">
        <v>90</v>
      </c>
      <c r="AB28" s="144"/>
      <c r="AE28" s="144"/>
      <c r="AG28" s="144"/>
      <c r="AI28" s="144"/>
      <c r="AK28" s="144"/>
      <c r="AM28" s="144"/>
      <c r="AO28" s="144"/>
      <c r="AQ28" s="145"/>
      <c r="AR28" s="145"/>
    </row>
    <row r="29" spans="2:26" ht="12" customHeight="1">
      <c r="B29" s="18" t="s">
        <v>30</v>
      </c>
      <c r="C29" s="113">
        <f t="shared" si="0"/>
        <v>30</v>
      </c>
      <c r="D29" s="35">
        <v>29.4</v>
      </c>
      <c r="E29" s="115">
        <f t="shared" si="1"/>
        <v>25</v>
      </c>
      <c r="F29" s="35">
        <v>12.1</v>
      </c>
      <c r="G29" s="115">
        <f t="shared" si="2"/>
        <v>27</v>
      </c>
      <c r="H29" s="35">
        <v>17.3</v>
      </c>
      <c r="I29" s="115">
        <f t="shared" si="3"/>
        <v>35</v>
      </c>
      <c r="J29" s="35">
        <v>10.3</v>
      </c>
      <c r="K29" s="115">
        <f t="shared" si="4"/>
        <v>26</v>
      </c>
      <c r="L29" s="35">
        <v>5.2</v>
      </c>
      <c r="M29" s="35"/>
      <c r="N29" s="115">
        <f t="shared" si="5"/>
        <v>23</v>
      </c>
      <c r="O29" s="35">
        <v>4.1</v>
      </c>
      <c r="P29" s="115">
        <f t="shared" si="6"/>
        <v>23</v>
      </c>
      <c r="Q29" s="35">
        <v>1.1</v>
      </c>
      <c r="R29" s="115">
        <f t="shared" si="7"/>
        <v>9</v>
      </c>
      <c r="S29" s="35">
        <v>6.1</v>
      </c>
      <c r="T29" s="115">
        <f t="shared" si="8"/>
        <v>9</v>
      </c>
      <c r="U29" s="35">
        <v>29.1</v>
      </c>
      <c r="V29" s="115">
        <f t="shared" si="9"/>
        <v>12</v>
      </c>
      <c r="W29" s="35">
        <v>27.2</v>
      </c>
      <c r="X29" s="115">
        <f t="shared" si="10"/>
        <v>31</v>
      </c>
      <c r="Y29" s="41">
        <v>2.14</v>
      </c>
      <c r="Z29" s="21" t="s">
        <v>91</v>
      </c>
    </row>
    <row r="30" spans="2:26" ht="12" customHeight="1">
      <c r="B30" s="18" t="s">
        <v>31</v>
      </c>
      <c r="C30" s="113">
        <f t="shared" si="0"/>
        <v>41</v>
      </c>
      <c r="D30" s="35">
        <v>27.6</v>
      </c>
      <c r="E30" s="115">
        <f t="shared" si="1"/>
        <v>41</v>
      </c>
      <c r="F30" s="35">
        <v>10.8</v>
      </c>
      <c r="G30" s="115">
        <f t="shared" si="2"/>
        <v>29</v>
      </c>
      <c r="H30" s="35">
        <v>16.8</v>
      </c>
      <c r="I30" s="115">
        <f t="shared" si="3"/>
        <v>40</v>
      </c>
      <c r="J30" s="35">
        <v>9.4</v>
      </c>
      <c r="K30" s="115">
        <f t="shared" si="4"/>
        <v>22</v>
      </c>
      <c r="L30" s="35">
        <v>5.4</v>
      </c>
      <c r="M30" s="35"/>
      <c r="N30" s="115">
        <f t="shared" si="5"/>
        <v>18</v>
      </c>
      <c r="O30" s="35">
        <v>4.3</v>
      </c>
      <c r="P30" s="115">
        <f t="shared" si="6"/>
        <v>33</v>
      </c>
      <c r="Q30" s="35">
        <v>1</v>
      </c>
      <c r="R30" s="115">
        <f t="shared" si="7"/>
        <v>3</v>
      </c>
      <c r="S30" s="35">
        <v>6.6</v>
      </c>
      <c r="T30" s="115">
        <f t="shared" si="8"/>
        <v>9</v>
      </c>
      <c r="U30" s="35">
        <v>29.1</v>
      </c>
      <c r="V30" s="115">
        <f t="shared" si="9"/>
        <v>12</v>
      </c>
      <c r="W30" s="35">
        <v>27.2</v>
      </c>
      <c r="X30" s="115">
        <f t="shared" si="10"/>
        <v>21</v>
      </c>
      <c r="Y30" s="41">
        <v>2.21</v>
      </c>
      <c r="Z30" s="21" t="s">
        <v>92</v>
      </c>
    </row>
    <row r="31" spans="2:26" ht="12" customHeight="1">
      <c r="B31" s="18" t="s">
        <v>32</v>
      </c>
      <c r="C31" s="113">
        <f t="shared" si="0"/>
        <v>35</v>
      </c>
      <c r="D31" s="35">
        <v>28.5</v>
      </c>
      <c r="E31" s="115">
        <f t="shared" si="1"/>
        <v>23</v>
      </c>
      <c r="F31" s="35">
        <v>12.3</v>
      </c>
      <c r="G31" s="115">
        <f t="shared" si="2"/>
        <v>33</v>
      </c>
      <c r="H31" s="35">
        <v>16.2</v>
      </c>
      <c r="I31" s="115">
        <f t="shared" si="3"/>
        <v>22</v>
      </c>
      <c r="J31" s="35">
        <v>12.5</v>
      </c>
      <c r="K31" s="115">
        <f t="shared" si="4"/>
        <v>7</v>
      </c>
      <c r="L31" s="35">
        <v>6.3</v>
      </c>
      <c r="M31" s="35"/>
      <c r="N31" s="115">
        <f t="shared" si="5"/>
        <v>10</v>
      </c>
      <c r="O31" s="35">
        <v>4.9</v>
      </c>
      <c r="P31" s="115">
        <f t="shared" si="6"/>
        <v>9</v>
      </c>
      <c r="Q31" s="35">
        <v>1.4</v>
      </c>
      <c r="R31" s="115">
        <f t="shared" si="7"/>
        <v>18</v>
      </c>
      <c r="S31" s="35">
        <v>5.7</v>
      </c>
      <c r="T31" s="115">
        <f t="shared" si="8"/>
        <v>24</v>
      </c>
      <c r="U31" s="35">
        <v>28.6</v>
      </c>
      <c r="V31" s="115">
        <f t="shared" si="9"/>
        <v>28</v>
      </c>
      <c r="W31" s="35">
        <v>26.9</v>
      </c>
      <c r="X31" s="115">
        <f t="shared" si="10"/>
        <v>17</v>
      </c>
      <c r="Y31" s="41">
        <v>2.23</v>
      </c>
      <c r="Z31" s="21" t="s">
        <v>93</v>
      </c>
    </row>
    <row r="32" spans="2:26" ht="12" customHeight="1">
      <c r="B32" s="18" t="s">
        <v>33</v>
      </c>
      <c r="C32" s="113">
        <f t="shared" si="0"/>
        <v>47</v>
      </c>
      <c r="D32" s="35">
        <v>23.1</v>
      </c>
      <c r="E32" s="115">
        <f t="shared" si="1"/>
        <v>36</v>
      </c>
      <c r="F32" s="35">
        <v>11.2</v>
      </c>
      <c r="G32" s="115">
        <f t="shared" si="2"/>
        <v>47</v>
      </c>
      <c r="H32" s="35">
        <v>11.8</v>
      </c>
      <c r="I32" s="115">
        <f t="shared" si="3"/>
        <v>33</v>
      </c>
      <c r="J32" s="35">
        <v>10.9</v>
      </c>
      <c r="K32" s="115">
        <f t="shared" si="4"/>
        <v>36</v>
      </c>
      <c r="L32" s="35">
        <v>4.8</v>
      </c>
      <c r="M32" s="35"/>
      <c r="N32" s="115">
        <f t="shared" si="5"/>
        <v>29</v>
      </c>
      <c r="O32" s="35">
        <v>3.9</v>
      </c>
      <c r="P32" s="115">
        <f t="shared" si="6"/>
        <v>36</v>
      </c>
      <c r="Q32" s="35">
        <v>0.9</v>
      </c>
      <c r="R32" s="115">
        <f t="shared" si="7"/>
        <v>7</v>
      </c>
      <c r="S32" s="35">
        <v>6.2</v>
      </c>
      <c r="T32" s="115">
        <f t="shared" si="8"/>
        <v>18</v>
      </c>
      <c r="U32" s="35">
        <v>28.8</v>
      </c>
      <c r="V32" s="115">
        <f t="shared" si="9"/>
        <v>21</v>
      </c>
      <c r="W32" s="35">
        <v>27</v>
      </c>
      <c r="X32" s="115">
        <f t="shared" si="10"/>
        <v>37</v>
      </c>
      <c r="Y32" s="41">
        <v>2.01</v>
      </c>
      <c r="Z32" s="21" t="s">
        <v>94</v>
      </c>
    </row>
    <row r="33" spans="2:44" s="142" customFormat="1" ht="24" customHeight="1">
      <c r="B33" s="134" t="s">
        <v>34</v>
      </c>
      <c r="C33" s="135">
        <f t="shared" si="0"/>
        <v>29</v>
      </c>
      <c r="D33" s="136">
        <v>29.8</v>
      </c>
      <c r="E33" s="137">
        <f t="shared" si="1"/>
        <v>32</v>
      </c>
      <c r="F33" s="136">
        <v>11.6</v>
      </c>
      <c r="G33" s="137">
        <f t="shared" si="2"/>
        <v>23</v>
      </c>
      <c r="H33" s="136">
        <v>18.2</v>
      </c>
      <c r="I33" s="137">
        <f t="shared" si="3"/>
        <v>34</v>
      </c>
      <c r="J33" s="136">
        <v>10.7</v>
      </c>
      <c r="K33" s="137">
        <f t="shared" si="4"/>
        <v>42</v>
      </c>
      <c r="L33" s="136">
        <v>4.5</v>
      </c>
      <c r="M33" s="136"/>
      <c r="N33" s="137">
        <f t="shared" si="5"/>
        <v>38</v>
      </c>
      <c r="O33" s="136">
        <v>3.5</v>
      </c>
      <c r="P33" s="137">
        <f t="shared" si="6"/>
        <v>33</v>
      </c>
      <c r="Q33" s="136">
        <v>1</v>
      </c>
      <c r="R33" s="137">
        <f t="shared" si="7"/>
        <v>18</v>
      </c>
      <c r="S33" s="136">
        <v>5.7</v>
      </c>
      <c r="T33" s="137">
        <f t="shared" si="8"/>
        <v>7</v>
      </c>
      <c r="U33" s="136">
        <v>29.2</v>
      </c>
      <c r="V33" s="137">
        <f t="shared" si="9"/>
        <v>3</v>
      </c>
      <c r="W33" s="136">
        <v>27.6</v>
      </c>
      <c r="X33" s="137">
        <f t="shared" si="10"/>
        <v>14</v>
      </c>
      <c r="Y33" s="150">
        <v>2.28</v>
      </c>
      <c r="Z33" s="141" t="s">
        <v>95</v>
      </c>
      <c r="AB33" s="144"/>
      <c r="AE33" s="144"/>
      <c r="AG33" s="144"/>
      <c r="AI33" s="144"/>
      <c r="AK33" s="144"/>
      <c r="AM33" s="144"/>
      <c r="AO33" s="144"/>
      <c r="AQ33" s="145"/>
      <c r="AR33" s="145"/>
    </row>
    <row r="34" spans="2:26" ht="12" customHeight="1">
      <c r="B34" s="18" t="s">
        <v>35</v>
      </c>
      <c r="C34" s="113">
        <f t="shared" si="0"/>
        <v>22</v>
      </c>
      <c r="D34" s="35">
        <v>31.2</v>
      </c>
      <c r="E34" s="115">
        <f t="shared" si="1"/>
        <v>29</v>
      </c>
      <c r="F34" s="35">
        <v>11.8</v>
      </c>
      <c r="G34" s="115">
        <f t="shared" si="2"/>
        <v>21</v>
      </c>
      <c r="H34" s="35">
        <v>19.4</v>
      </c>
      <c r="I34" s="115">
        <f t="shared" si="3"/>
        <v>38</v>
      </c>
      <c r="J34" s="35">
        <v>9.8</v>
      </c>
      <c r="K34" s="115">
        <f t="shared" si="4"/>
        <v>38</v>
      </c>
      <c r="L34" s="35">
        <v>4.7</v>
      </c>
      <c r="M34" s="35"/>
      <c r="N34" s="115">
        <f t="shared" si="5"/>
        <v>36</v>
      </c>
      <c r="O34" s="35">
        <v>3.6</v>
      </c>
      <c r="P34" s="115">
        <f t="shared" si="6"/>
        <v>15</v>
      </c>
      <c r="Q34" s="35">
        <v>1.2</v>
      </c>
      <c r="R34" s="115">
        <f t="shared" si="7"/>
        <v>5</v>
      </c>
      <c r="S34" s="35">
        <v>6.4</v>
      </c>
      <c r="T34" s="115">
        <f t="shared" si="8"/>
        <v>7</v>
      </c>
      <c r="U34" s="35">
        <v>29.2</v>
      </c>
      <c r="V34" s="115">
        <f t="shared" si="9"/>
        <v>3</v>
      </c>
      <c r="W34" s="35">
        <v>27.6</v>
      </c>
      <c r="X34" s="115">
        <f t="shared" si="10"/>
        <v>1</v>
      </c>
      <c r="Y34" s="41">
        <v>2.87</v>
      </c>
      <c r="Z34" s="21" t="s">
        <v>96</v>
      </c>
    </row>
    <row r="35" spans="2:26" ht="12" customHeight="1">
      <c r="B35" s="18" t="s">
        <v>36</v>
      </c>
      <c r="C35" s="113">
        <f t="shared" si="0"/>
        <v>36</v>
      </c>
      <c r="D35" s="35">
        <v>28.4</v>
      </c>
      <c r="E35" s="115">
        <f t="shared" si="1"/>
        <v>26</v>
      </c>
      <c r="F35" s="35">
        <v>12</v>
      </c>
      <c r="G35" s="115">
        <f t="shared" si="2"/>
        <v>30</v>
      </c>
      <c r="H35" s="35">
        <v>16.4</v>
      </c>
      <c r="I35" s="115">
        <f t="shared" si="3"/>
        <v>42</v>
      </c>
      <c r="J35" s="35">
        <v>9.1</v>
      </c>
      <c r="K35" s="115">
        <f t="shared" si="4"/>
        <v>40</v>
      </c>
      <c r="L35" s="35">
        <v>4.6</v>
      </c>
      <c r="M35" s="35"/>
      <c r="N35" s="115">
        <f t="shared" si="5"/>
        <v>36</v>
      </c>
      <c r="O35" s="35">
        <v>3.6</v>
      </c>
      <c r="P35" s="115">
        <f t="shared" si="6"/>
        <v>23</v>
      </c>
      <c r="Q35" s="35">
        <v>1.1</v>
      </c>
      <c r="R35" s="115">
        <f t="shared" si="7"/>
        <v>12</v>
      </c>
      <c r="S35" s="35">
        <v>5.9</v>
      </c>
      <c r="T35" s="115">
        <f t="shared" si="8"/>
        <v>9</v>
      </c>
      <c r="U35" s="35">
        <v>29.1</v>
      </c>
      <c r="V35" s="115">
        <f t="shared" si="9"/>
        <v>7</v>
      </c>
      <c r="W35" s="35">
        <v>27.4</v>
      </c>
      <c r="X35" s="115">
        <f t="shared" si="10"/>
        <v>11</v>
      </c>
      <c r="Y35" s="41">
        <v>2.34</v>
      </c>
      <c r="Z35" s="21" t="s">
        <v>97</v>
      </c>
    </row>
    <row r="36" spans="2:26" ht="12" customHeight="1">
      <c r="B36" s="18" t="s">
        <v>37</v>
      </c>
      <c r="C36" s="113">
        <f t="shared" si="0"/>
        <v>16</v>
      </c>
      <c r="D36" s="35">
        <v>33.1</v>
      </c>
      <c r="E36" s="115">
        <f t="shared" si="1"/>
        <v>6</v>
      </c>
      <c r="F36" s="35">
        <v>14.9</v>
      </c>
      <c r="G36" s="115">
        <f t="shared" si="2"/>
        <v>23</v>
      </c>
      <c r="H36" s="35">
        <v>18.2</v>
      </c>
      <c r="I36" s="115">
        <f t="shared" si="3"/>
        <v>47</v>
      </c>
      <c r="J36" s="35">
        <v>5.9</v>
      </c>
      <c r="K36" s="115">
        <f t="shared" si="4"/>
        <v>9</v>
      </c>
      <c r="L36" s="35">
        <v>6.1</v>
      </c>
      <c r="M36" s="35"/>
      <c r="N36" s="115">
        <f t="shared" si="5"/>
        <v>5</v>
      </c>
      <c r="O36" s="35">
        <v>5.3</v>
      </c>
      <c r="P36" s="115">
        <f t="shared" si="6"/>
        <v>41</v>
      </c>
      <c r="Q36" s="35">
        <v>0.8</v>
      </c>
      <c r="R36" s="115">
        <f t="shared" si="7"/>
        <v>26</v>
      </c>
      <c r="S36" s="35">
        <v>5.4</v>
      </c>
      <c r="T36" s="115">
        <f t="shared" si="8"/>
        <v>9</v>
      </c>
      <c r="U36" s="35">
        <v>29.1</v>
      </c>
      <c r="V36" s="115">
        <f t="shared" si="9"/>
        <v>11</v>
      </c>
      <c r="W36" s="35">
        <v>27.3</v>
      </c>
      <c r="X36" s="115">
        <f t="shared" si="10"/>
        <v>33</v>
      </c>
      <c r="Y36" s="41">
        <v>2.1</v>
      </c>
      <c r="Z36" s="21" t="s">
        <v>98</v>
      </c>
    </row>
    <row r="37" spans="2:26" ht="12" customHeight="1">
      <c r="B37" s="18" t="s">
        <v>38</v>
      </c>
      <c r="C37" s="113">
        <f t="shared" si="0"/>
        <v>33</v>
      </c>
      <c r="D37" s="35">
        <v>28.6</v>
      </c>
      <c r="E37" s="115">
        <f t="shared" si="1"/>
        <v>41</v>
      </c>
      <c r="F37" s="35">
        <v>10.8</v>
      </c>
      <c r="G37" s="115">
        <f t="shared" si="2"/>
        <v>25</v>
      </c>
      <c r="H37" s="35">
        <v>17.8</v>
      </c>
      <c r="I37" s="115">
        <f t="shared" si="3"/>
        <v>19</v>
      </c>
      <c r="J37" s="35">
        <v>13.1</v>
      </c>
      <c r="K37" s="115">
        <f t="shared" si="4"/>
        <v>35</v>
      </c>
      <c r="L37" s="35">
        <v>4.9</v>
      </c>
      <c r="M37" s="35"/>
      <c r="N37" s="115">
        <f t="shared" si="5"/>
        <v>32</v>
      </c>
      <c r="O37" s="35">
        <v>3.8</v>
      </c>
      <c r="P37" s="115">
        <f t="shared" si="6"/>
        <v>23</v>
      </c>
      <c r="Q37" s="35">
        <v>1.1</v>
      </c>
      <c r="R37" s="115">
        <f t="shared" si="7"/>
        <v>35</v>
      </c>
      <c r="S37" s="35">
        <v>5.2</v>
      </c>
      <c r="T37" s="115">
        <f t="shared" si="8"/>
        <v>29</v>
      </c>
      <c r="U37" s="35">
        <v>28.5</v>
      </c>
      <c r="V37" s="115">
        <f t="shared" si="9"/>
        <v>28</v>
      </c>
      <c r="W37" s="35">
        <v>26.9</v>
      </c>
      <c r="X37" s="115">
        <f t="shared" si="10"/>
        <v>5</v>
      </c>
      <c r="Y37" s="41">
        <v>2.54</v>
      </c>
      <c r="Z37" s="21" t="s">
        <v>99</v>
      </c>
    </row>
    <row r="38" spans="2:44" s="142" customFormat="1" ht="24" customHeight="1">
      <c r="B38" s="134" t="s">
        <v>39</v>
      </c>
      <c r="C38" s="135">
        <f t="shared" si="0"/>
        <v>14</v>
      </c>
      <c r="D38" s="136">
        <v>35.6</v>
      </c>
      <c r="E38" s="137">
        <f t="shared" si="1"/>
        <v>24</v>
      </c>
      <c r="F38" s="136">
        <v>12.2</v>
      </c>
      <c r="G38" s="137">
        <f t="shared" si="2"/>
        <v>13</v>
      </c>
      <c r="H38" s="136">
        <v>23.4</v>
      </c>
      <c r="I38" s="137">
        <f t="shared" si="3"/>
        <v>1</v>
      </c>
      <c r="J38" s="136">
        <v>18.8</v>
      </c>
      <c r="K38" s="137">
        <f t="shared" si="4"/>
        <v>47</v>
      </c>
      <c r="L38" s="136">
        <v>2.8</v>
      </c>
      <c r="M38" s="136"/>
      <c r="N38" s="137">
        <f t="shared" si="5"/>
        <v>47</v>
      </c>
      <c r="O38" s="136">
        <v>2.4</v>
      </c>
      <c r="P38" s="137">
        <f t="shared" si="6"/>
        <v>47</v>
      </c>
      <c r="Q38" s="136">
        <v>0.4</v>
      </c>
      <c r="R38" s="137">
        <f t="shared" si="7"/>
        <v>35</v>
      </c>
      <c r="S38" s="136">
        <v>5.2</v>
      </c>
      <c r="T38" s="137">
        <f t="shared" si="8"/>
        <v>29</v>
      </c>
      <c r="U38" s="136">
        <v>28.5</v>
      </c>
      <c r="V38" s="137">
        <f t="shared" si="9"/>
        <v>38</v>
      </c>
      <c r="W38" s="136">
        <v>26.8</v>
      </c>
      <c r="X38" s="137">
        <f t="shared" si="10"/>
        <v>34</v>
      </c>
      <c r="Y38" s="150">
        <v>2.09</v>
      </c>
      <c r="Z38" s="141" t="s">
        <v>100</v>
      </c>
      <c r="AB38" s="144"/>
      <c r="AE38" s="144"/>
      <c r="AG38" s="144"/>
      <c r="AI38" s="144"/>
      <c r="AK38" s="144"/>
      <c r="AM38" s="144"/>
      <c r="AO38" s="144"/>
      <c r="AQ38" s="145"/>
      <c r="AR38" s="145"/>
    </row>
    <row r="39" spans="2:26" ht="12" customHeight="1">
      <c r="B39" s="18" t="s">
        <v>40</v>
      </c>
      <c r="C39" s="113">
        <f t="shared" si="0"/>
        <v>36</v>
      </c>
      <c r="D39" s="35">
        <v>28.4</v>
      </c>
      <c r="E39" s="115">
        <f t="shared" si="1"/>
        <v>43</v>
      </c>
      <c r="F39" s="35">
        <v>10.6</v>
      </c>
      <c r="G39" s="115">
        <f t="shared" si="2"/>
        <v>25</v>
      </c>
      <c r="H39" s="35">
        <v>17.8</v>
      </c>
      <c r="I39" s="115">
        <f t="shared" si="3"/>
        <v>26</v>
      </c>
      <c r="J39" s="35">
        <v>12.1</v>
      </c>
      <c r="K39" s="115">
        <f t="shared" si="4"/>
        <v>44</v>
      </c>
      <c r="L39" s="35">
        <v>4.1</v>
      </c>
      <c r="M39" s="35"/>
      <c r="N39" s="115">
        <f t="shared" si="5"/>
        <v>46</v>
      </c>
      <c r="O39" s="35">
        <v>3</v>
      </c>
      <c r="P39" s="115">
        <f t="shared" si="6"/>
        <v>23</v>
      </c>
      <c r="Q39" s="35">
        <v>1.1</v>
      </c>
      <c r="R39" s="115">
        <f t="shared" si="7"/>
        <v>46</v>
      </c>
      <c r="S39" s="35">
        <v>4.8</v>
      </c>
      <c r="T39" s="115">
        <f t="shared" si="8"/>
        <v>21</v>
      </c>
      <c r="U39" s="35">
        <v>28.7</v>
      </c>
      <c r="V39" s="115">
        <f t="shared" si="9"/>
        <v>28</v>
      </c>
      <c r="W39" s="35">
        <v>26.9</v>
      </c>
      <c r="X39" s="115">
        <f t="shared" si="10"/>
        <v>47</v>
      </c>
      <c r="Y39" s="41">
        <v>1.64</v>
      </c>
      <c r="Z39" s="21" t="s">
        <v>101</v>
      </c>
    </row>
    <row r="40" spans="2:26" ht="12" customHeight="1">
      <c r="B40" s="18" t="s">
        <v>41</v>
      </c>
      <c r="C40" s="113">
        <f t="shared" si="0"/>
        <v>16</v>
      </c>
      <c r="D40" s="35">
        <v>33.1</v>
      </c>
      <c r="E40" s="115">
        <f t="shared" si="1"/>
        <v>39</v>
      </c>
      <c r="F40" s="35">
        <v>11</v>
      </c>
      <c r="G40" s="115">
        <f t="shared" si="2"/>
        <v>15</v>
      </c>
      <c r="H40" s="35">
        <v>22.1</v>
      </c>
      <c r="I40" s="115">
        <f t="shared" si="3"/>
        <v>10</v>
      </c>
      <c r="J40" s="35">
        <v>15.5</v>
      </c>
      <c r="K40" s="115">
        <f t="shared" si="4"/>
        <v>36</v>
      </c>
      <c r="L40" s="35">
        <v>4.8</v>
      </c>
      <c r="M40" s="35"/>
      <c r="N40" s="115">
        <f t="shared" si="5"/>
        <v>29</v>
      </c>
      <c r="O40" s="35">
        <v>3.9</v>
      </c>
      <c r="P40" s="115">
        <f t="shared" si="6"/>
        <v>36</v>
      </c>
      <c r="Q40" s="35">
        <v>0.9</v>
      </c>
      <c r="R40" s="115">
        <f t="shared" si="7"/>
        <v>21</v>
      </c>
      <c r="S40" s="35">
        <v>5.6</v>
      </c>
      <c r="T40" s="115">
        <f t="shared" si="8"/>
        <v>29</v>
      </c>
      <c r="U40" s="35">
        <v>28.5</v>
      </c>
      <c r="V40" s="115">
        <f t="shared" si="9"/>
        <v>38</v>
      </c>
      <c r="W40" s="35">
        <v>26.8</v>
      </c>
      <c r="X40" s="115">
        <f t="shared" si="10"/>
        <v>29</v>
      </c>
      <c r="Y40" s="41">
        <v>2.16</v>
      </c>
      <c r="Z40" s="21" t="s">
        <v>102</v>
      </c>
    </row>
    <row r="41" spans="2:26" ht="12" customHeight="1">
      <c r="B41" s="18" t="s">
        <v>42</v>
      </c>
      <c r="C41" s="113">
        <f t="shared" si="0"/>
        <v>44</v>
      </c>
      <c r="D41" s="35">
        <v>26.6</v>
      </c>
      <c r="E41" s="115">
        <f t="shared" si="1"/>
        <v>44</v>
      </c>
      <c r="F41" s="35">
        <v>10.5</v>
      </c>
      <c r="G41" s="115">
        <f t="shared" si="2"/>
        <v>34</v>
      </c>
      <c r="H41" s="35">
        <v>16.1</v>
      </c>
      <c r="I41" s="115">
        <f t="shared" si="3"/>
        <v>21</v>
      </c>
      <c r="J41" s="35">
        <v>12.7</v>
      </c>
      <c r="K41" s="115">
        <f t="shared" si="4"/>
        <v>42</v>
      </c>
      <c r="L41" s="35">
        <v>4.5</v>
      </c>
      <c r="M41" s="35"/>
      <c r="N41" s="115">
        <f t="shared" si="5"/>
        <v>40</v>
      </c>
      <c r="O41" s="35">
        <v>3.4</v>
      </c>
      <c r="P41" s="115">
        <f t="shared" si="6"/>
        <v>23</v>
      </c>
      <c r="Q41" s="35">
        <v>1.1</v>
      </c>
      <c r="R41" s="115">
        <f t="shared" si="7"/>
        <v>14</v>
      </c>
      <c r="S41" s="35">
        <v>5.8</v>
      </c>
      <c r="T41" s="115">
        <f t="shared" si="8"/>
        <v>24</v>
      </c>
      <c r="U41" s="35">
        <v>28.6</v>
      </c>
      <c r="V41" s="115">
        <f t="shared" si="9"/>
        <v>14</v>
      </c>
      <c r="W41" s="35">
        <v>27.1</v>
      </c>
      <c r="X41" s="115">
        <f t="shared" si="10"/>
        <v>28</v>
      </c>
      <c r="Y41" s="41">
        <v>2.18</v>
      </c>
      <c r="Z41" s="21" t="s">
        <v>103</v>
      </c>
    </row>
    <row r="42" spans="2:26" ht="12" customHeight="1">
      <c r="B42" s="18" t="s">
        <v>43</v>
      </c>
      <c r="C42" s="113">
        <f t="shared" si="0"/>
        <v>24</v>
      </c>
      <c r="D42" s="35">
        <v>30.6</v>
      </c>
      <c r="E42" s="115">
        <f t="shared" si="1"/>
        <v>4</v>
      </c>
      <c r="F42" s="35">
        <v>15.2</v>
      </c>
      <c r="G42" s="115">
        <f t="shared" si="2"/>
        <v>37</v>
      </c>
      <c r="H42" s="35">
        <v>15.4</v>
      </c>
      <c r="I42" s="115">
        <f t="shared" si="3"/>
        <v>28</v>
      </c>
      <c r="J42" s="35">
        <v>11.7</v>
      </c>
      <c r="K42" s="115">
        <f t="shared" si="4"/>
        <v>14</v>
      </c>
      <c r="L42" s="35">
        <v>5.9</v>
      </c>
      <c r="M42" s="35"/>
      <c r="N42" s="115">
        <f t="shared" si="5"/>
        <v>7</v>
      </c>
      <c r="O42" s="35">
        <v>5.1</v>
      </c>
      <c r="P42" s="115">
        <f t="shared" si="6"/>
        <v>36</v>
      </c>
      <c r="Q42" s="35">
        <v>0.9</v>
      </c>
      <c r="R42" s="115">
        <f t="shared" si="7"/>
        <v>40</v>
      </c>
      <c r="S42" s="35">
        <v>5</v>
      </c>
      <c r="T42" s="115">
        <f t="shared" si="8"/>
        <v>40</v>
      </c>
      <c r="U42" s="35">
        <v>28.4</v>
      </c>
      <c r="V42" s="115">
        <f t="shared" si="9"/>
        <v>38</v>
      </c>
      <c r="W42" s="35">
        <v>26.8</v>
      </c>
      <c r="X42" s="115">
        <f t="shared" si="10"/>
        <v>24</v>
      </c>
      <c r="Y42" s="41">
        <v>2.2</v>
      </c>
      <c r="Z42" s="21" t="s">
        <v>77</v>
      </c>
    </row>
    <row r="43" spans="2:44" s="142" customFormat="1" ht="24" customHeight="1">
      <c r="B43" s="134" t="s">
        <v>44</v>
      </c>
      <c r="C43" s="135">
        <f t="shared" si="0"/>
        <v>22</v>
      </c>
      <c r="D43" s="136">
        <v>31.2</v>
      </c>
      <c r="E43" s="137">
        <f t="shared" si="1"/>
        <v>47</v>
      </c>
      <c r="F43" s="136">
        <v>9.6</v>
      </c>
      <c r="G43" s="137">
        <f t="shared" si="2"/>
        <v>17</v>
      </c>
      <c r="H43" s="136">
        <v>21.5</v>
      </c>
      <c r="I43" s="137">
        <f t="shared" si="3"/>
        <v>32</v>
      </c>
      <c r="J43" s="136">
        <v>11.2</v>
      </c>
      <c r="K43" s="137">
        <f t="shared" si="4"/>
        <v>33</v>
      </c>
      <c r="L43" s="136">
        <v>5</v>
      </c>
      <c r="M43" s="136"/>
      <c r="N43" s="137">
        <f t="shared" si="5"/>
        <v>32</v>
      </c>
      <c r="O43" s="136">
        <v>3.8</v>
      </c>
      <c r="P43" s="137">
        <f t="shared" si="6"/>
        <v>15</v>
      </c>
      <c r="Q43" s="136">
        <v>1.2</v>
      </c>
      <c r="R43" s="137">
        <f t="shared" si="7"/>
        <v>40</v>
      </c>
      <c r="S43" s="136">
        <v>5</v>
      </c>
      <c r="T43" s="137">
        <f t="shared" si="8"/>
        <v>46</v>
      </c>
      <c r="U43" s="136">
        <v>28.2</v>
      </c>
      <c r="V43" s="137">
        <f t="shared" si="9"/>
        <v>45</v>
      </c>
      <c r="W43" s="136">
        <v>26.6</v>
      </c>
      <c r="X43" s="137">
        <f t="shared" si="10"/>
        <v>35</v>
      </c>
      <c r="Y43" s="150">
        <v>2.05</v>
      </c>
      <c r="Z43" s="141" t="s">
        <v>104</v>
      </c>
      <c r="AB43" s="144"/>
      <c r="AE43" s="144"/>
      <c r="AG43" s="144"/>
      <c r="AI43" s="144"/>
      <c r="AK43" s="144"/>
      <c r="AM43" s="144"/>
      <c r="AO43" s="144"/>
      <c r="AQ43" s="145"/>
      <c r="AR43" s="145"/>
    </row>
    <row r="44" spans="2:26" ht="12" customHeight="1">
      <c r="B44" s="18" t="s">
        <v>45</v>
      </c>
      <c r="C44" s="113">
        <f t="shared" si="0"/>
        <v>43</v>
      </c>
      <c r="D44" s="35">
        <v>26.7</v>
      </c>
      <c r="E44" s="115">
        <f t="shared" si="1"/>
        <v>46</v>
      </c>
      <c r="F44" s="35">
        <v>9.8</v>
      </c>
      <c r="G44" s="115">
        <f t="shared" si="2"/>
        <v>28</v>
      </c>
      <c r="H44" s="35">
        <v>16.9</v>
      </c>
      <c r="I44" s="115">
        <f t="shared" si="3"/>
        <v>15</v>
      </c>
      <c r="J44" s="35">
        <v>14.4</v>
      </c>
      <c r="K44" s="115">
        <f t="shared" si="4"/>
        <v>31</v>
      </c>
      <c r="L44" s="35">
        <v>5.1</v>
      </c>
      <c r="M44" s="35"/>
      <c r="N44" s="115">
        <f t="shared" si="5"/>
        <v>20</v>
      </c>
      <c r="O44" s="35">
        <v>4.2</v>
      </c>
      <c r="P44" s="115">
        <f t="shared" si="6"/>
        <v>41</v>
      </c>
      <c r="Q44" s="35">
        <v>0.8</v>
      </c>
      <c r="R44" s="115">
        <f t="shared" si="7"/>
        <v>24</v>
      </c>
      <c r="S44" s="35">
        <v>5.5</v>
      </c>
      <c r="T44" s="115">
        <f t="shared" si="8"/>
        <v>40</v>
      </c>
      <c r="U44" s="35">
        <v>28.4</v>
      </c>
      <c r="V44" s="115">
        <f t="shared" si="9"/>
        <v>42</v>
      </c>
      <c r="W44" s="35">
        <v>26.7</v>
      </c>
      <c r="X44" s="115">
        <f t="shared" si="10"/>
        <v>12</v>
      </c>
      <c r="Y44" s="41">
        <v>2.3</v>
      </c>
      <c r="Z44" s="21" t="s">
        <v>105</v>
      </c>
    </row>
    <row r="45" spans="2:26" ht="12" customHeight="1">
      <c r="B45" s="18" t="s">
        <v>196</v>
      </c>
      <c r="C45" s="113">
        <f t="shared" si="0"/>
        <v>28</v>
      </c>
      <c r="D45" s="35">
        <v>29.9</v>
      </c>
      <c r="E45" s="115">
        <f t="shared" si="1"/>
        <v>36</v>
      </c>
      <c r="F45" s="35">
        <v>11.2</v>
      </c>
      <c r="G45" s="115">
        <f t="shared" si="2"/>
        <v>22</v>
      </c>
      <c r="H45" s="35">
        <v>18.7</v>
      </c>
      <c r="I45" s="115">
        <f t="shared" si="3"/>
        <v>20</v>
      </c>
      <c r="J45" s="35">
        <v>12.8</v>
      </c>
      <c r="K45" s="115">
        <f t="shared" si="4"/>
        <v>38</v>
      </c>
      <c r="L45" s="35">
        <v>4.7</v>
      </c>
      <c r="M45" s="35"/>
      <c r="N45" s="115">
        <f t="shared" si="5"/>
        <v>29</v>
      </c>
      <c r="O45" s="35">
        <v>3.9</v>
      </c>
      <c r="P45" s="115">
        <f t="shared" si="6"/>
        <v>41</v>
      </c>
      <c r="Q45" s="35">
        <v>0.8</v>
      </c>
      <c r="R45" s="115">
        <f t="shared" si="7"/>
        <v>30</v>
      </c>
      <c r="S45" s="35">
        <v>5.3</v>
      </c>
      <c r="T45" s="115">
        <f t="shared" si="8"/>
        <v>44</v>
      </c>
      <c r="U45" s="35">
        <v>28.3</v>
      </c>
      <c r="V45" s="115">
        <f t="shared" si="9"/>
        <v>28</v>
      </c>
      <c r="W45" s="35">
        <v>26.9</v>
      </c>
      <c r="X45" s="115">
        <f t="shared" si="10"/>
        <v>18</v>
      </c>
      <c r="Y45" s="41">
        <v>2.22</v>
      </c>
      <c r="Z45" s="21" t="s">
        <v>92</v>
      </c>
    </row>
    <row r="46" spans="2:26" ht="12" customHeight="1">
      <c r="B46" s="18" t="s">
        <v>46</v>
      </c>
      <c r="C46" s="113">
        <f t="shared" si="0"/>
        <v>7</v>
      </c>
      <c r="D46" s="35">
        <v>38.2</v>
      </c>
      <c r="E46" s="115">
        <f t="shared" si="1"/>
        <v>34</v>
      </c>
      <c r="F46" s="35">
        <v>11.5</v>
      </c>
      <c r="G46" s="115">
        <f t="shared" si="2"/>
        <v>5</v>
      </c>
      <c r="H46" s="35">
        <v>26.7</v>
      </c>
      <c r="I46" s="115">
        <f t="shared" si="3"/>
        <v>4</v>
      </c>
      <c r="J46" s="35">
        <v>17.1</v>
      </c>
      <c r="K46" s="115">
        <f t="shared" si="4"/>
        <v>26</v>
      </c>
      <c r="L46" s="35">
        <v>5.2</v>
      </c>
      <c r="M46" s="35"/>
      <c r="N46" s="115">
        <f t="shared" si="5"/>
        <v>28</v>
      </c>
      <c r="O46" s="35">
        <v>4</v>
      </c>
      <c r="P46" s="115">
        <f t="shared" si="6"/>
        <v>15</v>
      </c>
      <c r="Q46" s="35">
        <v>1.2</v>
      </c>
      <c r="R46" s="115">
        <f t="shared" si="7"/>
        <v>40</v>
      </c>
      <c r="S46" s="35">
        <v>5</v>
      </c>
      <c r="T46" s="115">
        <f t="shared" si="8"/>
        <v>29</v>
      </c>
      <c r="U46" s="35">
        <v>28.5</v>
      </c>
      <c r="V46" s="115">
        <f t="shared" si="9"/>
        <v>14</v>
      </c>
      <c r="W46" s="35">
        <v>27.1</v>
      </c>
      <c r="X46" s="115">
        <f t="shared" si="10"/>
        <v>8</v>
      </c>
      <c r="Y46" s="41">
        <v>2.46</v>
      </c>
      <c r="Z46" s="21" t="s">
        <v>106</v>
      </c>
    </row>
    <row r="47" spans="2:26" ht="12" customHeight="1">
      <c r="B47" s="18" t="s">
        <v>47</v>
      </c>
      <c r="C47" s="113">
        <f t="shared" si="0"/>
        <v>10</v>
      </c>
      <c r="D47" s="35">
        <v>37.2</v>
      </c>
      <c r="E47" s="115">
        <f t="shared" si="1"/>
        <v>26</v>
      </c>
      <c r="F47" s="35">
        <v>12</v>
      </c>
      <c r="G47" s="115">
        <f t="shared" si="2"/>
        <v>8</v>
      </c>
      <c r="H47" s="35">
        <v>25.2</v>
      </c>
      <c r="I47" s="115">
        <f t="shared" si="3"/>
        <v>6</v>
      </c>
      <c r="J47" s="35">
        <v>16.7</v>
      </c>
      <c r="K47" s="115">
        <f t="shared" si="4"/>
        <v>26</v>
      </c>
      <c r="L47" s="35">
        <v>5.2</v>
      </c>
      <c r="M47" s="35"/>
      <c r="N47" s="115">
        <f t="shared" si="5"/>
        <v>32</v>
      </c>
      <c r="O47" s="35">
        <v>3.8</v>
      </c>
      <c r="P47" s="115">
        <f t="shared" si="6"/>
        <v>9</v>
      </c>
      <c r="Q47" s="35">
        <v>1.4</v>
      </c>
      <c r="R47" s="115">
        <f t="shared" si="7"/>
        <v>9</v>
      </c>
      <c r="S47" s="35">
        <v>6.1</v>
      </c>
      <c r="T47" s="115">
        <f t="shared" si="8"/>
        <v>18</v>
      </c>
      <c r="U47" s="35">
        <v>28.8</v>
      </c>
      <c r="V47" s="115">
        <f t="shared" si="9"/>
        <v>7</v>
      </c>
      <c r="W47" s="35">
        <v>27.4</v>
      </c>
      <c r="X47" s="115">
        <f t="shared" si="10"/>
        <v>4</v>
      </c>
      <c r="Y47" s="41">
        <v>2.64</v>
      </c>
      <c r="Z47" s="21" t="s">
        <v>78</v>
      </c>
    </row>
    <row r="48" spans="2:44" s="142" customFormat="1" ht="24" customHeight="1">
      <c r="B48" s="134" t="s">
        <v>48</v>
      </c>
      <c r="C48" s="135">
        <f t="shared" si="0"/>
        <v>12</v>
      </c>
      <c r="D48" s="136">
        <v>36.3</v>
      </c>
      <c r="E48" s="137">
        <f t="shared" si="1"/>
        <v>22</v>
      </c>
      <c r="F48" s="136">
        <v>12.5</v>
      </c>
      <c r="G48" s="137">
        <f t="shared" si="2"/>
        <v>11</v>
      </c>
      <c r="H48" s="136">
        <v>23.9</v>
      </c>
      <c r="I48" s="137">
        <f t="shared" si="3"/>
        <v>2</v>
      </c>
      <c r="J48" s="136">
        <v>17.8</v>
      </c>
      <c r="K48" s="137">
        <f t="shared" si="4"/>
        <v>26</v>
      </c>
      <c r="L48" s="136">
        <v>5.2</v>
      </c>
      <c r="M48" s="136"/>
      <c r="N48" s="137">
        <f t="shared" si="5"/>
        <v>23</v>
      </c>
      <c r="O48" s="136">
        <v>4.1</v>
      </c>
      <c r="P48" s="137">
        <f t="shared" si="6"/>
        <v>23</v>
      </c>
      <c r="Q48" s="136">
        <v>1.1</v>
      </c>
      <c r="R48" s="137">
        <f t="shared" si="7"/>
        <v>40</v>
      </c>
      <c r="S48" s="136">
        <v>5</v>
      </c>
      <c r="T48" s="137">
        <f t="shared" si="8"/>
        <v>29</v>
      </c>
      <c r="U48" s="136">
        <v>28.5</v>
      </c>
      <c r="V48" s="137">
        <f t="shared" si="9"/>
        <v>28</v>
      </c>
      <c r="W48" s="136">
        <v>26.9</v>
      </c>
      <c r="X48" s="137">
        <f t="shared" si="10"/>
        <v>35</v>
      </c>
      <c r="Y48" s="150">
        <v>2.05</v>
      </c>
      <c r="Z48" s="141" t="s">
        <v>107</v>
      </c>
      <c r="AB48" s="144"/>
      <c r="AE48" s="144"/>
      <c r="AG48" s="144"/>
      <c r="AI48" s="144"/>
      <c r="AK48" s="144"/>
      <c r="AM48" s="144"/>
      <c r="AO48" s="144"/>
      <c r="AQ48" s="145"/>
      <c r="AR48" s="145"/>
    </row>
    <row r="49" spans="2:26" ht="12" customHeight="1">
      <c r="B49" s="18" t="s">
        <v>49</v>
      </c>
      <c r="C49" s="113">
        <f t="shared" si="0"/>
        <v>3</v>
      </c>
      <c r="D49" s="35">
        <v>42.7</v>
      </c>
      <c r="E49" s="115">
        <f t="shared" si="1"/>
        <v>10</v>
      </c>
      <c r="F49" s="35">
        <v>14.4</v>
      </c>
      <c r="G49" s="115">
        <f t="shared" si="2"/>
        <v>4</v>
      </c>
      <c r="H49" s="35">
        <v>28.3</v>
      </c>
      <c r="I49" s="115">
        <f t="shared" si="3"/>
        <v>9</v>
      </c>
      <c r="J49" s="35">
        <v>16</v>
      </c>
      <c r="K49" s="115">
        <f t="shared" si="4"/>
        <v>33</v>
      </c>
      <c r="L49" s="35">
        <v>5</v>
      </c>
      <c r="M49" s="35"/>
      <c r="N49" s="115">
        <f t="shared" si="5"/>
        <v>23</v>
      </c>
      <c r="O49" s="35">
        <v>4.1</v>
      </c>
      <c r="P49" s="115">
        <f t="shared" si="6"/>
        <v>36</v>
      </c>
      <c r="Q49" s="35">
        <v>0.9</v>
      </c>
      <c r="R49" s="115">
        <f t="shared" si="7"/>
        <v>38</v>
      </c>
      <c r="S49" s="35">
        <v>5.1</v>
      </c>
      <c r="T49" s="115">
        <f t="shared" si="8"/>
        <v>29</v>
      </c>
      <c r="U49" s="35">
        <v>28.5</v>
      </c>
      <c r="V49" s="115">
        <f t="shared" si="9"/>
        <v>14</v>
      </c>
      <c r="W49" s="35">
        <v>27.1</v>
      </c>
      <c r="X49" s="115">
        <f t="shared" si="10"/>
        <v>24</v>
      </c>
      <c r="Y49" s="41">
        <v>2.2</v>
      </c>
      <c r="Z49" s="21" t="s">
        <v>89</v>
      </c>
    </row>
    <row r="50" spans="2:26" ht="12" customHeight="1">
      <c r="B50" s="18" t="s">
        <v>50</v>
      </c>
      <c r="C50" s="113">
        <f t="shared" si="0"/>
        <v>6</v>
      </c>
      <c r="D50" s="35">
        <v>38.7</v>
      </c>
      <c r="E50" s="115">
        <f t="shared" si="1"/>
        <v>45</v>
      </c>
      <c r="F50" s="35">
        <v>10.1</v>
      </c>
      <c r="G50" s="115">
        <f t="shared" si="2"/>
        <v>3</v>
      </c>
      <c r="H50" s="35">
        <v>28.5</v>
      </c>
      <c r="I50" s="115">
        <f t="shared" si="3"/>
        <v>12</v>
      </c>
      <c r="J50" s="35">
        <v>15</v>
      </c>
      <c r="K50" s="115">
        <f t="shared" si="4"/>
        <v>23</v>
      </c>
      <c r="L50" s="35">
        <v>5.3</v>
      </c>
      <c r="M50" s="35"/>
      <c r="N50" s="115">
        <f t="shared" si="5"/>
        <v>43</v>
      </c>
      <c r="O50" s="35">
        <v>3.3</v>
      </c>
      <c r="P50" s="115">
        <f t="shared" si="6"/>
        <v>2</v>
      </c>
      <c r="Q50" s="35">
        <v>2</v>
      </c>
      <c r="R50" s="115">
        <f t="shared" si="7"/>
        <v>30</v>
      </c>
      <c r="S50" s="35">
        <v>5.3</v>
      </c>
      <c r="T50" s="115">
        <f t="shared" si="8"/>
        <v>44</v>
      </c>
      <c r="U50" s="35">
        <v>28.3</v>
      </c>
      <c r="V50" s="115">
        <f t="shared" si="9"/>
        <v>28</v>
      </c>
      <c r="W50" s="35">
        <v>26.9</v>
      </c>
      <c r="X50" s="115">
        <f t="shared" si="10"/>
        <v>16</v>
      </c>
      <c r="Y50" s="41">
        <v>2.24</v>
      </c>
      <c r="Z50" s="21" t="s">
        <v>108</v>
      </c>
    </row>
    <row r="51" spans="2:26" ht="12" customHeight="1">
      <c r="B51" s="17" t="s">
        <v>51</v>
      </c>
      <c r="C51" s="113">
        <f t="shared" si="0"/>
        <v>13</v>
      </c>
      <c r="D51" s="36">
        <v>35.9</v>
      </c>
      <c r="E51" s="116">
        <f t="shared" si="1"/>
        <v>40</v>
      </c>
      <c r="F51" s="36">
        <v>10.9</v>
      </c>
      <c r="G51" s="116">
        <f t="shared" si="2"/>
        <v>9</v>
      </c>
      <c r="H51" s="36">
        <v>25</v>
      </c>
      <c r="I51" s="116">
        <f t="shared" si="3"/>
        <v>6</v>
      </c>
      <c r="J51" s="36">
        <v>16.7</v>
      </c>
      <c r="K51" s="116">
        <f t="shared" si="4"/>
        <v>14</v>
      </c>
      <c r="L51" s="36">
        <v>5.9</v>
      </c>
      <c r="M51" s="36"/>
      <c r="N51" s="116">
        <f t="shared" si="5"/>
        <v>35</v>
      </c>
      <c r="O51" s="36">
        <v>3.7</v>
      </c>
      <c r="P51" s="116">
        <f t="shared" si="6"/>
        <v>1</v>
      </c>
      <c r="Q51" s="36">
        <v>2.2</v>
      </c>
      <c r="R51" s="116">
        <f t="shared" si="7"/>
        <v>35</v>
      </c>
      <c r="S51" s="36">
        <v>5.2</v>
      </c>
      <c r="T51" s="116">
        <f t="shared" si="8"/>
        <v>40</v>
      </c>
      <c r="U51" s="36">
        <v>28.4</v>
      </c>
      <c r="V51" s="116">
        <f t="shared" si="9"/>
        <v>14</v>
      </c>
      <c r="W51" s="36">
        <v>27.1</v>
      </c>
      <c r="X51" s="116">
        <f t="shared" si="10"/>
        <v>21</v>
      </c>
      <c r="Y51" s="42">
        <v>2.21</v>
      </c>
      <c r="Z51" s="22" t="s">
        <v>96</v>
      </c>
    </row>
    <row r="52" spans="2:26" ht="12" customHeight="1">
      <c r="B52" s="18" t="s">
        <v>52</v>
      </c>
      <c r="C52" s="113">
        <f t="shared" si="0"/>
        <v>1</v>
      </c>
      <c r="D52" s="35">
        <v>47.7</v>
      </c>
      <c r="E52" s="115">
        <f t="shared" si="1"/>
        <v>15</v>
      </c>
      <c r="F52" s="35">
        <v>13.9</v>
      </c>
      <c r="G52" s="115">
        <f t="shared" si="2"/>
        <v>1</v>
      </c>
      <c r="H52" s="35">
        <v>33.8</v>
      </c>
      <c r="I52" s="115">
        <f t="shared" si="3"/>
        <v>22</v>
      </c>
      <c r="J52" s="35">
        <v>12.5</v>
      </c>
      <c r="K52" s="115">
        <f t="shared" si="4"/>
        <v>4</v>
      </c>
      <c r="L52" s="35">
        <v>6.5</v>
      </c>
      <c r="M52" s="35"/>
      <c r="N52" s="115">
        <f t="shared" si="5"/>
        <v>5</v>
      </c>
      <c r="O52" s="35">
        <v>5.3</v>
      </c>
      <c r="P52" s="115">
        <f t="shared" si="6"/>
        <v>15</v>
      </c>
      <c r="Q52" s="35">
        <v>1.2</v>
      </c>
      <c r="R52" s="115">
        <f t="shared" si="7"/>
        <v>30</v>
      </c>
      <c r="S52" s="35">
        <v>5.3</v>
      </c>
      <c r="T52" s="115">
        <f t="shared" si="8"/>
        <v>46</v>
      </c>
      <c r="U52" s="35">
        <v>28.2</v>
      </c>
      <c r="V52" s="115">
        <f t="shared" si="9"/>
        <v>28</v>
      </c>
      <c r="W52" s="35">
        <v>26.9</v>
      </c>
      <c r="X52" s="115">
        <f t="shared" si="10"/>
        <v>6</v>
      </c>
      <c r="Y52" s="41">
        <v>2.53</v>
      </c>
      <c r="Z52" s="21" t="s">
        <v>75</v>
      </c>
    </row>
    <row r="53" spans="2:44" s="142" customFormat="1" ht="24" customHeight="1">
      <c r="B53" s="134" t="s">
        <v>53</v>
      </c>
      <c r="C53" s="135">
        <f t="shared" si="0"/>
        <v>2</v>
      </c>
      <c r="D53" s="136">
        <v>43.2</v>
      </c>
      <c r="E53" s="137">
        <f t="shared" si="1"/>
        <v>38</v>
      </c>
      <c r="F53" s="136">
        <v>11.1</v>
      </c>
      <c r="G53" s="137">
        <f t="shared" si="2"/>
        <v>2</v>
      </c>
      <c r="H53" s="136">
        <v>32.1</v>
      </c>
      <c r="I53" s="137">
        <f t="shared" si="3"/>
        <v>13</v>
      </c>
      <c r="J53" s="136">
        <v>14.7</v>
      </c>
      <c r="K53" s="137">
        <f t="shared" si="4"/>
        <v>45</v>
      </c>
      <c r="L53" s="136">
        <v>3.9</v>
      </c>
      <c r="M53" s="136"/>
      <c r="N53" s="137">
        <f t="shared" si="5"/>
        <v>40</v>
      </c>
      <c r="O53" s="136">
        <v>3.4</v>
      </c>
      <c r="P53" s="137">
        <f t="shared" si="6"/>
        <v>45</v>
      </c>
      <c r="Q53" s="136">
        <v>0.6</v>
      </c>
      <c r="R53" s="137">
        <f t="shared" si="7"/>
        <v>38</v>
      </c>
      <c r="S53" s="136">
        <v>5.1</v>
      </c>
      <c r="T53" s="137">
        <f t="shared" si="8"/>
        <v>29</v>
      </c>
      <c r="U53" s="136">
        <v>28.5</v>
      </c>
      <c r="V53" s="137">
        <f t="shared" si="9"/>
        <v>21</v>
      </c>
      <c r="W53" s="136">
        <v>27</v>
      </c>
      <c r="X53" s="137">
        <f t="shared" si="10"/>
        <v>26</v>
      </c>
      <c r="Y53" s="150">
        <v>2.19</v>
      </c>
      <c r="Z53" s="141" t="s">
        <v>109</v>
      </c>
      <c r="AB53" s="144"/>
      <c r="AE53" s="144"/>
      <c r="AG53" s="144"/>
      <c r="AI53" s="144"/>
      <c r="AK53" s="144"/>
      <c r="AM53" s="144"/>
      <c r="AO53" s="144"/>
      <c r="AQ53" s="145"/>
      <c r="AR53" s="145"/>
    </row>
    <row r="54" spans="2:26" ht="12" customHeight="1">
      <c r="B54" s="52" t="s">
        <v>54</v>
      </c>
      <c r="C54" s="114">
        <f t="shared" si="0"/>
        <v>24</v>
      </c>
      <c r="D54" s="53">
        <v>30.6</v>
      </c>
      <c r="E54" s="117">
        <f t="shared" si="1"/>
        <v>2</v>
      </c>
      <c r="F54" s="53">
        <v>15.4</v>
      </c>
      <c r="G54" s="117">
        <f t="shared" si="2"/>
        <v>38</v>
      </c>
      <c r="H54" s="53">
        <v>15.2</v>
      </c>
      <c r="I54" s="117">
        <f t="shared" si="3"/>
        <v>40</v>
      </c>
      <c r="J54" s="53">
        <v>9.4</v>
      </c>
      <c r="K54" s="117">
        <f t="shared" si="4"/>
        <v>14</v>
      </c>
      <c r="L54" s="53">
        <v>5.9</v>
      </c>
      <c r="M54" s="35"/>
      <c r="N54" s="117">
        <f t="shared" si="5"/>
        <v>10</v>
      </c>
      <c r="O54" s="53">
        <v>4.9</v>
      </c>
      <c r="P54" s="117">
        <f t="shared" si="6"/>
        <v>23</v>
      </c>
      <c r="Q54" s="53">
        <v>1.1</v>
      </c>
      <c r="R54" s="117">
        <f t="shared" si="7"/>
        <v>4</v>
      </c>
      <c r="S54" s="53">
        <v>6.5</v>
      </c>
      <c r="T54" s="117">
        <f t="shared" si="8"/>
        <v>24</v>
      </c>
      <c r="U54" s="53">
        <v>28.6</v>
      </c>
      <c r="V54" s="117">
        <f t="shared" si="9"/>
        <v>21</v>
      </c>
      <c r="W54" s="53">
        <v>27</v>
      </c>
      <c r="X54" s="117">
        <f t="shared" si="10"/>
        <v>2</v>
      </c>
      <c r="Y54" s="55">
        <v>2.84</v>
      </c>
      <c r="Z54" s="56" t="s">
        <v>110</v>
      </c>
    </row>
    <row r="55" spans="2:26" ht="13.5">
      <c r="B55" s="24" t="s">
        <v>113</v>
      </c>
      <c r="C55" s="23" t="s">
        <v>194</v>
      </c>
      <c r="D55" s="9"/>
      <c r="E55" s="9"/>
      <c r="F55" s="9"/>
      <c r="G55" s="9"/>
      <c r="H55" s="9"/>
      <c r="I55" s="10"/>
      <c r="K55" s="9"/>
      <c r="L55" s="9"/>
      <c r="M55" s="9"/>
      <c r="N55" s="9"/>
      <c r="O55" s="9"/>
      <c r="P55" s="9"/>
      <c r="Q55" s="9"/>
      <c r="R55" s="10"/>
      <c r="T55" s="10"/>
      <c r="V55" s="10"/>
      <c r="X55" s="10"/>
      <c r="Z55" s="9"/>
    </row>
    <row r="56" spans="2:24" ht="13.5">
      <c r="B56" s="9"/>
      <c r="C56" s="23" t="s">
        <v>195</v>
      </c>
      <c r="D56" s="9"/>
      <c r="E56" s="9"/>
      <c r="F56" s="9"/>
      <c r="G56" s="9"/>
      <c r="H56" s="9"/>
      <c r="I56" s="10"/>
      <c r="K56" s="9"/>
      <c r="L56" s="9"/>
      <c r="M56" s="9"/>
      <c r="N56" s="9"/>
      <c r="O56" s="9"/>
      <c r="P56" s="9"/>
      <c r="Q56" s="9"/>
      <c r="R56" s="10"/>
      <c r="T56" s="10"/>
      <c r="V56" s="10"/>
      <c r="X56" s="10"/>
    </row>
    <row r="57" spans="3:24" ht="13.5">
      <c r="C57" s="9"/>
      <c r="D57" s="9"/>
      <c r="E57" s="9"/>
      <c r="F57" s="9"/>
      <c r="G57" s="9"/>
      <c r="H57" s="9"/>
      <c r="I57" s="10"/>
      <c r="K57" s="9"/>
      <c r="L57" s="9"/>
      <c r="M57" s="9"/>
      <c r="N57" s="9"/>
      <c r="O57" s="9"/>
      <c r="P57" s="9"/>
      <c r="Q57" s="9"/>
      <c r="R57" s="10"/>
      <c r="T57" s="10"/>
      <c r="V57" s="10"/>
      <c r="X57" s="10"/>
    </row>
    <row r="58" spans="3:24" ht="13.5">
      <c r="C58" s="9"/>
      <c r="D58" s="9"/>
      <c r="E58" s="9"/>
      <c r="F58" s="9"/>
      <c r="G58" s="9"/>
      <c r="H58" s="9"/>
      <c r="I58" s="10"/>
      <c r="K58" s="9"/>
      <c r="L58" s="9"/>
      <c r="M58" s="9"/>
      <c r="N58" s="9"/>
      <c r="O58" s="9"/>
      <c r="P58" s="9"/>
      <c r="Q58" s="9"/>
      <c r="R58" s="10"/>
      <c r="T58" s="10"/>
      <c r="V58" s="10"/>
      <c r="X58" s="10"/>
    </row>
    <row r="59" spans="3:24" ht="13.5">
      <c r="C59" s="9"/>
      <c r="D59" s="9"/>
      <c r="E59" s="9"/>
      <c r="F59" s="9"/>
      <c r="G59" s="9"/>
      <c r="H59" s="9"/>
      <c r="I59" s="10"/>
      <c r="K59" s="9"/>
      <c r="L59" s="9"/>
      <c r="M59" s="9"/>
      <c r="N59" s="9"/>
      <c r="O59" s="9"/>
      <c r="P59" s="9"/>
      <c r="Q59" s="9"/>
      <c r="R59" s="10"/>
      <c r="T59" s="10"/>
      <c r="V59" s="10"/>
      <c r="X59" s="10"/>
    </row>
    <row r="60" spans="3:24" ht="13.5">
      <c r="C60" s="9"/>
      <c r="D60" s="9"/>
      <c r="E60" s="9"/>
      <c r="F60" s="9"/>
      <c r="G60" s="9"/>
      <c r="H60" s="9"/>
      <c r="I60" s="10"/>
      <c r="K60" s="9"/>
      <c r="L60" s="9"/>
      <c r="M60" s="9"/>
      <c r="N60" s="9"/>
      <c r="O60" s="9"/>
      <c r="P60" s="9"/>
      <c r="Q60" s="9"/>
      <c r="R60" s="10"/>
      <c r="T60" s="10"/>
      <c r="V60" s="10"/>
      <c r="X60" s="10"/>
    </row>
    <row r="61" spans="3:24" ht="13.5">
      <c r="C61" s="9"/>
      <c r="D61" s="9"/>
      <c r="E61" s="9"/>
      <c r="F61" s="9"/>
      <c r="G61" s="9"/>
      <c r="H61" s="9"/>
      <c r="I61" s="10"/>
      <c r="K61" s="9"/>
      <c r="L61" s="9"/>
      <c r="M61" s="9"/>
      <c r="N61" s="9"/>
      <c r="O61" s="9"/>
      <c r="P61" s="9"/>
      <c r="Q61" s="9"/>
      <c r="R61" s="10"/>
      <c r="T61" s="10"/>
      <c r="V61" s="10"/>
      <c r="X61" s="10"/>
    </row>
    <row r="62" spans="3:24" ht="13.5">
      <c r="C62" s="9"/>
      <c r="D62" s="9"/>
      <c r="E62" s="9"/>
      <c r="F62" s="9"/>
      <c r="G62" s="9"/>
      <c r="H62" s="9"/>
      <c r="I62" s="10"/>
      <c r="K62" s="9"/>
      <c r="L62" s="9"/>
      <c r="M62" s="9"/>
      <c r="N62" s="9"/>
      <c r="O62" s="9"/>
      <c r="P62" s="9"/>
      <c r="Q62" s="9"/>
      <c r="R62" s="10"/>
      <c r="T62" s="10"/>
      <c r="V62" s="10"/>
      <c r="X62" s="10"/>
    </row>
    <row r="63" spans="3:24" ht="13.5">
      <c r="C63" s="9"/>
      <c r="D63" s="9"/>
      <c r="E63" s="9"/>
      <c r="F63" s="9"/>
      <c r="G63" s="9"/>
      <c r="H63" s="9"/>
      <c r="I63" s="10"/>
      <c r="K63" s="9"/>
      <c r="L63" s="9"/>
      <c r="M63" s="9"/>
      <c r="N63" s="9"/>
      <c r="O63" s="9"/>
      <c r="P63" s="9"/>
      <c r="Q63" s="9"/>
      <c r="R63" s="10"/>
      <c r="T63" s="10"/>
      <c r="V63" s="10"/>
      <c r="X63" s="10"/>
    </row>
    <row r="64" spans="3:24" ht="13.5">
      <c r="C64" s="9"/>
      <c r="D64" s="9"/>
      <c r="E64" s="9"/>
      <c r="F64" s="9"/>
      <c r="G64" s="9"/>
      <c r="H64" s="9"/>
      <c r="I64" s="10"/>
      <c r="K64" s="9"/>
      <c r="L64" s="9"/>
      <c r="M64" s="9"/>
      <c r="N64" s="9"/>
      <c r="O64" s="9"/>
      <c r="P64" s="9"/>
      <c r="Q64" s="9"/>
      <c r="R64" s="10"/>
      <c r="T64" s="10"/>
      <c r="V64" s="10"/>
      <c r="X64" s="10"/>
    </row>
    <row r="65" spans="3:24" ht="13.5">
      <c r="C65" s="9"/>
      <c r="D65" s="9"/>
      <c r="E65" s="9"/>
      <c r="F65" s="9"/>
      <c r="G65" s="9"/>
      <c r="H65" s="9"/>
      <c r="I65" s="10"/>
      <c r="K65" s="9"/>
      <c r="L65" s="9"/>
      <c r="M65" s="9"/>
      <c r="N65" s="9"/>
      <c r="O65" s="9"/>
      <c r="P65" s="9"/>
      <c r="Q65" s="9"/>
      <c r="R65" s="10"/>
      <c r="T65" s="10"/>
      <c r="V65" s="10"/>
      <c r="X65" s="10"/>
    </row>
    <row r="66" spans="3:24" ht="13.5">
      <c r="C66" s="9"/>
      <c r="D66" s="9"/>
      <c r="E66" s="9"/>
      <c r="F66" s="9"/>
      <c r="G66" s="9"/>
      <c r="H66" s="9"/>
      <c r="I66" s="10"/>
      <c r="K66" s="9"/>
      <c r="L66" s="9"/>
      <c r="M66" s="9"/>
      <c r="N66" s="9"/>
      <c r="O66" s="9"/>
      <c r="P66" s="9"/>
      <c r="Q66" s="9"/>
      <c r="R66" s="10"/>
      <c r="T66" s="10"/>
      <c r="V66" s="10"/>
      <c r="X66" s="10"/>
    </row>
    <row r="67" spans="3:24" ht="13.5">
      <c r="C67" s="9"/>
      <c r="D67" s="9"/>
      <c r="E67" s="9"/>
      <c r="F67" s="9"/>
      <c r="G67" s="9"/>
      <c r="H67" s="9"/>
      <c r="I67" s="10"/>
      <c r="K67" s="9"/>
      <c r="L67" s="9"/>
      <c r="M67" s="9"/>
      <c r="N67" s="9"/>
      <c r="O67" s="9"/>
      <c r="P67" s="9"/>
      <c r="Q67" s="9"/>
      <c r="R67" s="10"/>
      <c r="T67" s="10"/>
      <c r="V67" s="10"/>
      <c r="X67" s="10"/>
    </row>
    <row r="68" spans="3:24" ht="13.5">
      <c r="C68" s="9"/>
      <c r="D68" s="9"/>
      <c r="E68" s="9"/>
      <c r="F68" s="9"/>
      <c r="G68" s="9"/>
      <c r="H68" s="9"/>
      <c r="I68" s="10"/>
      <c r="K68" s="9"/>
      <c r="L68" s="9"/>
      <c r="M68" s="9"/>
      <c r="N68" s="9"/>
      <c r="O68" s="9"/>
      <c r="P68" s="9"/>
      <c r="Q68" s="9"/>
      <c r="R68" s="10"/>
      <c r="T68" s="10"/>
      <c r="V68" s="10"/>
      <c r="X68" s="10"/>
    </row>
    <row r="69" spans="3:24" ht="13.5">
      <c r="C69" s="9"/>
      <c r="D69" s="9"/>
      <c r="E69" s="9"/>
      <c r="F69" s="9"/>
      <c r="G69" s="9"/>
      <c r="H69" s="9"/>
      <c r="I69" s="10"/>
      <c r="K69" s="9"/>
      <c r="L69" s="9"/>
      <c r="M69" s="9"/>
      <c r="N69" s="9"/>
      <c r="O69" s="9"/>
      <c r="P69" s="9"/>
      <c r="Q69" s="9"/>
      <c r="R69" s="10"/>
      <c r="T69" s="10"/>
      <c r="V69" s="10"/>
      <c r="X69" s="10"/>
    </row>
    <row r="70" spans="3:24" ht="13.5">
      <c r="C70" s="9"/>
      <c r="D70" s="9"/>
      <c r="E70" s="9"/>
      <c r="F70" s="9"/>
      <c r="G70" s="9"/>
      <c r="H70" s="9"/>
      <c r="I70" s="10"/>
      <c r="K70" s="9"/>
      <c r="L70" s="9"/>
      <c r="M70" s="9"/>
      <c r="N70" s="9"/>
      <c r="O70" s="9"/>
      <c r="P70" s="9"/>
      <c r="Q70" s="9"/>
      <c r="R70" s="10"/>
      <c r="T70" s="10"/>
      <c r="V70" s="10"/>
      <c r="X70" s="10"/>
    </row>
  </sheetData>
  <mergeCells count="16">
    <mergeCell ref="E4:H4"/>
    <mergeCell ref="K4:L5"/>
    <mergeCell ref="N4:Q4"/>
    <mergeCell ref="R4:S5"/>
    <mergeCell ref="N5:O5"/>
    <mergeCell ref="P5:Q5"/>
    <mergeCell ref="Z4:Z6"/>
    <mergeCell ref="X4:Y5"/>
    <mergeCell ref="B4:B6"/>
    <mergeCell ref="C4:D5"/>
    <mergeCell ref="I4:J5"/>
    <mergeCell ref="T5:U5"/>
    <mergeCell ref="V5:W5"/>
    <mergeCell ref="E5:F5"/>
    <mergeCell ref="G5:H5"/>
    <mergeCell ref="T4:W4"/>
  </mergeCells>
  <printOptions horizontalCentered="1" verticalCentered="1"/>
  <pageMargins left="0.5905511811023623" right="0.3937007874015748" top="0" bottom="0" header="0.5118110236220472" footer="0.5118110236220472"/>
  <pageSetup blackAndWhite="1" fitToWidth="2" fitToHeight="1" orientation="portrait" paperSize="9" scale="93" r:id="rId1"/>
  <colBreaks count="1" manualBreakCount="1">
    <brk id="11" max="6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B1:AP70"/>
  <sheetViews>
    <sheetView workbookViewId="0" topLeftCell="U1">
      <selection activeCell="E20" sqref="E20"/>
    </sheetView>
  </sheetViews>
  <sheetFormatPr defaultColWidth="9.00390625" defaultRowHeight="13.5"/>
  <cols>
    <col min="1" max="1" width="6.25390625" style="1" customWidth="1"/>
    <col min="2" max="2" width="8.625" style="6" customWidth="1"/>
    <col min="3" max="3" width="6.625" style="6" customWidth="1"/>
    <col min="4" max="4" width="11.625" style="6" customWidth="1"/>
    <col min="5" max="5" width="6.625" style="6" customWidth="1"/>
    <col min="6" max="6" width="11.625" style="6" customWidth="1"/>
    <col min="7" max="7" width="6.625" style="6" customWidth="1"/>
    <col min="8" max="8" width="11.625" style="6" customWidth="1"/>
    <col min="9" max="9" width="6.625" style="5" customWidth="1"/>
    <col min="10" max="10" width="11.625" style="5" customWidth="1"/>
    <col min="11" max="11" width="6.625" style="6" customWidth="1"/>
    <col min="12" max="12" width="11.625" style="6" customWidth="1"/>
    <col min="13" max="13" width="3.625" style="12" customWidth="1"/>
    <col min="14" max="14" width="6.625" style="6" customWidth="1"/>
    <col min="15" max="15" width="11.625" style="6" customWidth="1"/>
    <col min="16" max="16" width="6.625" style="6" customWidth="1"/>
    <col min="17" max="17" width="11.625" style="6" customWidth="1"/>
    <col min="18" max="18" width="6.625" style="5" customWidth="1"/>
    <col min="19" max="19" width="11.625" style="5" customWidth="1"/>
    <col min="20" max="20" width="6.625" style="5" customWidth="1"/>
    <col min="21" max="21" width="11.625" style="5" customWidth="1"/>
    <col min="22" max="22" width="6.625" style="5" customWidth="1"/>
    <col min="23" max="23" width="11.625" style="5" customWidth="1"/>
    <col min="24" max="24" width="5.625" style="9" customWidth="1"/>
    <col min="25" max="26" width="9.00390625" style="1" customWidth="1"/>
    <col min="27" max="27" width="9.00390625" style="3" customWidth="1"/>
    <col min="28" max="28" width="9.00390625" style="1" customWidth="1"/>
    <col min="29" max="29" width="9.00390625" style="3" customWidth="1"/>
    <col min="30" max="30" width="9.00390625" style="1" customWidth="1"/>
    <col min="31" max="31" width="9.00390625" style="3" customWidth="1"/>
    <col min="32" max="32" width="9.00390625" style="1" customWidth="1"/>
    <col min="33" max="33" width="9.00390625" style="3" customWidth="1"/>
    <col min="34" max="34" width="9.00390625" style="1" customWidth="1"/>
    <col min="35" max="35" width="9.00390625" style="3" customWidth="1"/>
    <col min="36" max="36" width="9.00390625" style="1" customWidth="1"/>
    <col min="37" max="37" width="9.00390625" style="3" customWidth="1"/>
    <col min="38" max="38" width="9.00390625" style="1" customWidth="1"/>
    <col min="39" max="40" width="9.00390625" style="4" customWidth="1"/>
    <col min="41" max="16384" width="9.00390625" style="1" customWidth="1"/>
  </cols>
  <sheetData>
    <row r="1" spans="2:42" ht="18.75">
      <c r="B1" s="63" t="s">
        <v>55</v>
      </c>
      <c r="C1" s="51"/>
      <c r="D1" s="51"/>
      <c r="E1" s="60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Z1" s="3"/>
      <c r="AA1" s="1"/>
      <c r="AM1" s="3"/>
      <c r="AN1" s="1"/>
      <c r="AO1" s="4"/>
      <c r="AP1" s="4"/>
    </row>
    <row r="2" spans="2:42" ht="18.75">
      <c r="B2" s="63" t="s">
        <v>114</v>
      </c>
      <c r="C2" s="7"/>
      <c r="E2" s="60" t="s">
        <v>187</v>
      </c>
      <c r="F2" s="61"/>
      <c r="G2" s="61"/>
      <c r="H2" s="61"/>
      <c r="I2" s="61"/>
      <c r="J2" s="61"/>
      <c r="K2" s="61"/>
      <c r="L2" s="61"/>
      <c r="M2" s="61"/>
      <c r="N2" s="60" t="s">
        <v>181</v>
      </c>
      <c r="O2" s="61"/>
      <c r="P2" s="61"/>
      <c r="Q2" s="61"/>
      <c r="R2" s="61"/>
      <c r="S2" s="61"/>
      <c r="T2" s="61"/>
      <c r="U2" s="61"/>
      <c r="V2" s="61"/>
      <c r="W2" s="61"/>
      <c r="X2" s="61"/>
      <c r="Z2" s="3"/>
      <c r="AA2" s="1"/>
      <c r="AM2" s="3"/>
      <c r="AN2" s="1"/>
      <c r="AO2" s="4"/>
      <c r="AP2" s="4"/>
    </row>
    <row r="3" spans="2:42" ht="14.25" thickBot="1">
      <c r="B3" s="8"/>
      <c r="C3" s="8"/>
      <c r="D3" s="8"/>
      <c r="E3" s="8"/>
      <c r="F3" s="8"/>
      <c r="G3" s="8"/>
      <c r="H3" s="8"/>
      <c r="I3" s="11"/>
      <c r="J3" s="11"/>
      <c r="K3" s="8"/>
      <c r="L3" s="8"/>
      <c r="N3" s="8"/>
      <c r="O3" s="8"/>
      <c r="P3" s="8"/>
      <c r="Q3" s="8"/>
      <c r="R3" s="11"/>
      <c r="S3" s="11"/>
      <c r="T3" s="11"/>
      <c r="U3" s="11"/>
      <c r="V3" s="11"/>
      <c r="W3" s="11"/>
      <c r="X3" s="50" t="s">
        <v>208</v>
      </c>
      <c r="Z3" s="3"/>
      <c r="AA3" s="1"/>
      <c r="AM3" s="3"/>
      <c r="AN3" s="1"/>
      <c r="AO3" s="4"/>
      <c r="AP3" s="4"/>
    </row>
    <row r="4" spans="2:24" ht="10.5" customHeight="1">
      <c r="B4" s="175" t="s">
        <v>1</v>
      </c>
      <c r="C4" s="171" t="s">
        <v>115</v>
      </c>
      <c r="D4" s="172"/>
      <c r="E4" s="188"/>
      <c r="F4" s="188"/>
      <c r="G4" s="188"/>
      <c r="H4" s="188"/>
      <c r="I4" s="188"/>
      <c r="J4" s="188"/>
      <c r="K4" s="188"/>
      <c r="L4" s="188"/>
      <c r="M4" s="29"/>
      <c r="N4" s="188"/>
      <c r="O4" s="188"/>
      <c r="P4" s="188"/>
      <c r="Q4" s="188"/>
      <c r="R4" s="188"/>
      <c r="S4" s="188"/>
      <c r="T4" s="188"/>
      <c r="U4" s="189"/>
      <c r="V4" s="171" t="s">
        <v>123</v>
      </c>
      <c r="W4" s="172"/>
      <c r="X4" s="168" t="s">
        <v>1</v>
      </c>
    </row>
    <row r="5" spans="2:24" ht="33" customHeight="1">
      <c r="B5" s="176"/>
      <c r="C5" s="173"/>
      <c r="D5" s="178"/>
      <c r="E5" s="173" t="s">
        <v>117</v>
      </c>
      <c r="F5" s="182"/>
      <c r="G5" s="173" t="s">
        <v>189</v>
      </c>
      <c r="H5" s="182"/>
      <c r="I5" s="173" t="s">
        <v>118</v>
      </c>
      <c r="J5" s="182"/>
      <c r="K5" s="173" t="s">
        <v>119</v>
      </c>
      <c r="L5" s="190"/>
      <c r="M5" s="29"/>
      <c r="N5" s="174" t="s">
        <v>120</v>
      </c>
      <c r="O5" s="182"/>
      <c r="P5" s="173" t="s">
        <v>121</v>
      </c>
      <c r="Q5" s="182"/>
      <c r="R5" s="173" t="s">
        <v>122</v>
      </c>
      <c r="S5" s="182"/>
      <c r="T5" s="173" t="s">
        <v>190</v>
      </c>
      <c r="U5" s="182"/>
      <c r="V5" s="173"/>
      <c r="W5" s="174"/>
      <c r="X5" s="169"/>
    </row>
    <row r="6" spans="2:24" ht="27.75" customHeight="1">
      <c r="B6" s="177"/>
      <c r="C6" s="15" t="s">
        <v>2</v>
      </c>
      <c r="D6" s="16" t="s">
        <v>116</v>
      </c>
      <c r="E6" s="15" t="s">
        <v>2</v>
      </c>
      <c r="F6" s="16" t="s">
        <v>116</v>
      </c>
      <c r="G6" s="15" t="s">
        <v>2</v>
      </c>
      <c r="H6" s="16" t="s">
        <v>116</v>
      </c>
      <c r="I6" s="15" t="s">
        <v>2</v>
      </c>
      <c r="J6" s="16" t="s">
        <v>116</v>
      </c>
      <c r="K6" s="15" t="s">
        <v>2</v>
      </c>
      <c r="L6" s="14" t="s">
        <v>116</v>
      </c>
      <c r="M6" s="29"/>
      <c r="N6" s="25" t="s">
        <v>2</v>
      </c>
      <c r="O6" s="16" t="s">
        <v>116</v>
      </c>
      <c r="P6" s="15" t="s">
        <v>2</v>
      </c>
      <c r="Q6" s="16" t="s">
        <v>116</v>
      </c>
      <c r="R6" s="15" t="s">
        <v>2</v>
      </c>
      <c r="S6" s="16" t="s">
        <v>116</v>
      </c>
      <c r="T6" s="15" t="s">
        <v>2</v>
      </c>
      <c r="U6" s="16" t="s">
        <v>116</v>
      </c>
      <c r="V6" s="15" t="s">
        <v>2</v>
      </c>
      <c r="W6" s="16" t="s">
        <v>116</v>
      </c>
      <c r="X6" s="170"/>
    </row>
    <row r="7" spans="2:24" ht="12" customHeight="1">
      <c r="B7" s="17" t="s">
        <v>8</v>
      </c>
      <c r="C7" s="32"/>
      <c r="D7" s="34">
        <v>241.7</v>
      </c>
      <c r="E7" s="33"/>
      <c r="F7" s="34">
        <v>39.1</v>
      </c>
      <c r="G7" s="33"/>
      <c r="H7" s="34">
        <v>29.9</v>
      </c>
      <c r="I7" s="33"/>
      <c r="J7" s="34">
        <v>27.5</v>
      </c>
      <c r="K7" s="33"/>
      <c r="L7" s="34">
        <v>16</v>
      </c>
      <c r="M7" s="27"/>
      <c r="N7" s="33"/>
      <c r="O7" s="34">
        <v>44.8</v>
      </c>
      <c r="P7" s="33"/>
      <c r="Q7" s="34">
        <v>7.7</v>
      </c>
      <c r="R7" s="33"/>
      <c r="S7" s="34">
        <v>8.3</v>
      </c>
      <c r="T7" s="33"/>
      <c r="U7" s="34">
        <v>12.5</v>
      </c>
      <c r="V7" s="33"/>
      <c r="W7" s="34">
        <v>103.4</v>
      </c>
      <c r="X7" s="20" t="s">
        <v>71</v>
      </c>
    </row>
    <row r="8" spans="2:40" s="142" customFormat="1" ht="24" customHeight="1">
      <c r="B8" s="134" t="s">
        <v>9</v>
      </c>
      <c r="C8" s="135">
        <f aca="true" t="shared" si="0" ref="C8:C54">IF(D8="","",RANK(D8,D$8:D$54))</f>
        <v>23</v>
      </c>
      <c r="D8" s="136">
        <v>258.7</v>
      </c>
      <c r="E8" s="137">
        <f aca="true" t="shared" si="1" ref="E8:E54">IF(F8="","",RANK(F8,F$8:F$54))</f>
        <v>36</v>
      </c>
      <c r="F8" s="136">
        <v>36.5</v>
      </c>
      <c r="G8" s="137">
        <f aca="true" t="shared" si="2" ref="G8:G54">IF(H8="","",RANK(H8,H$8:H$54))</f>
        <v>13</v>
      </c>
      <c r="H8" s="136">
        <v>33</v>
      </c>
      <c r="I8" s="137">
        <f aca="true" t="shared" si="3" ref="I8:I54">IF(J8="","",RANK(J8,J$8:J$54))</f>
        <v>35</v>
      </c>
      <c r="J8" s="136">
        <v>21.9</v>
      </c>
      <c r="K8" s="137">
        <f aca="true" t="shared" si="4" ref="K8:K54">IF(L8="","",RANK(L8,L$8:L$54))</f>
        <v>9</v>
      </c>
      <c r="L8" s="136">
        <v>20.6</v>
      </c>
      <c r="M8" s="146"/>
      <c r="N8" s="137">
        <f aca="true" t="shared" si="5" ref="N8:N54">IF(O8="","",RANK(O8,O$8:O$54))</f>
        <v>14</v>
      </c>
      <c r="O8" s="136">
        <v>51.2</v>
      </c>
      <c r="P8" s="137">
        <f aca="true" t="shared" si="6" ref="P8:P54">IF(Q8="","",RANK(Q8,Q$8:Q$54))</f>
        <v>4</v>
      </c>
      <c r="Q8" s="136">
        <v>8.7</v>
      </c>
      <c r="R8" s="137">
        <f aca="true" t="shared" si="7" ref="R8:R54">IF(S8="","",RANK(S8,S$8:S$54))</f>
        <v>27</v>
      </c>
      <c r="S8" s="136">
        <v>7.9</v>
      </c>
      <c r="T8" s="137">
        <f aca="true" t="shared" si="8" ref="T8:T54">IF(U8="","",RANK(U8,U$8:U$54))</f>
        <v>21</v>
      </c>
      <c r="U8" s="136">
        <v>14.6</v>
      </c>
      <c r="V8" s="137">
        <f aca="true" t="shared" si="9" ref="V8:V54">IF(W8="","",RANK(W8,W$8:W$54))</f>
        <v>35</v>
      </c>
      <c r="W8" s="136">
        <v>99.3</v>
      </c>
      <c r="X8" s="141" t="s">
        <v>72</v>
      </c>
      <c r="AA8" s="144"/>
      <c r="AC8" s="144"/>
      <c r="AE8" s="144"/>
      <c r="AG8" s="144"/>
      <c r="AI8" s="144"/>
      <c r="AK8" s="144"/>
      <c r="AM8" s="145"/>
      <c r="AN8" s="145"/>
    </row>
    <row r="9" spans="2:24" ht="12" customHeight="1">
      <c r="B9" s="18" t="s">
        <v>10</v>
      </c>
      <c r="C9" s="113">
        <f t="shared" si="0"/>
        <v>15</v>
      </c>
      <c r="D9" s="35">
        <v>270.9</v>
      </c>
      <c r="E9" s="115">
        <f t="shared" si="1"/>
        <v>13</v>
      </c>
      <c r="F9" s="35">
        <v>44.7</v>
      </c>
      <c r="G9" s="115">
        <f t="shared" si="2"/>
        <v>4</v>
      </c>
      <c r="H9" s="35">
        <v>37.4</v>
      </c>
      <c r="I9" s="115">
        <f t="shared" si="3"/>
        <v>26</v>
      </c>
      <c r="J9" s="35">
        <v>25.3</v>
      </c>
      <c r="K9" s="115">
        <f t="shared" si="4"/>
        <v>5</v>
      </c>
      <c r="L9" s="35">
        <v>20.8</v>
      </c>
      <c r="M9" s="26"/>
      <c r="N9" s="115">
        <f t="shared" si="5"/>
        <v>19</v>
      </c>
      <c r="O9" s="35">
        <v>49.4</v>
      </c>
      <c r="P9" s="115">
        <f t="shared" si="6"/>
        <v>21</v>
      </c>
      <c r="Q9" s="35">
        <v>7.4</v>
      </c>
      <c r="R9" s="115">
        <f t="shared" si="7"/>
        <v>29</v>
      </c>
      <c r="S9" s="35">
        <v>7.8</v>
      </c>
      <c r="T9" s="115">
        <f t="shared" si="8"/>
        <v>14</v>
      </c>
      <c r="U9" s="35">
        <v>15.8</v>
      </c>
      <c r="V9" s="115">
        <f t="shared" si="9"/>
        <v>10</v>
      </c>
      <c r="W9" s="35">
        <v>133.2</v>
      </c>
      <c r="X9" s="21" t="s">
        <v>73</v>
      </c>
    </row>
    <row r="10" spans="2:24" ht="12" customHeight="1">
      <c r="B10" s="18" t="s">
        <v>11</v>
      </c>
      <c r="C10" s="113">
        <f t="shared" si="0"/>
        <v>14</v>
      </c>
      <c r="D10" s="35">
        <v>272.2</v>
      </c>
      <c r="E10" s="115">
        <f t="shared" si="1"/>
        <v>23</v>
      </c>
      <c r="F10" s="35">
        <v>41.7</v>
      </c>
      <c r="G10" s="115">
        <f t="shared" si="2"/>
        <v>3</v>
      </c>
      <c r="H10" s="35">
        <v>38.7</v>
      </c>
      <c r="I10" s="115">
        <f t="shared" si="3"/>
        <v>41</v>
      </c>
      <c r="J10" s="35">
        <v>20.7</v>
      </c>
      <c r="K10" s="115">
        <f t="shared" si="4"/>
        <v>11</v>
      </c>
      <c r="L10" s="35">
        <v>19.8</v>
      </c>
      <c r="M10" s="26"/>
      <c r="N10" s="115">
        <f t="shared" si="5"/>
        <v>18</v>
      </c>
      <c r="O10" s="35">
        <v>49.9</v>
      </c>
      <c r="P10" s="115">
        <f t="shared" si="6"/>
        <v>8</v>
      </c>
      <c r="Q10" s="35">
        <v>8.2</v>
      </c>
      <c r="R10" s="115">
        <f t="shared" si="7"/>
        <v>24</v>
      </c>
      <c r="S10" s="35">
        <v>8.2</v>
      </c>
      <c r="T10" s="115">
        <f t="shared" si="8"/>
        <v>11</v>
      </c>
      <c r="U10" s="35">
        <v>16.3</v>
      </c>
      <c r="V10" s="115">
        <f t="shared" si="9"/>
        <v>5</v>
      </c>
      <c r="W10" s="35">
        <v>149.7</v>
      </c>
      <c r="X10" s="21" t="s">
        <v>74</v>
      </c>
    </row>
    <row r="11" spans="2:24" ht="12" customHeight="1">
      <c r="B11" s="18" t="s">
        <v>12</v>
      </c>
      <c r="C11" s="113">
        <f t="shared" si="0"/>
        <v>41</v>
      </c>
      <c r="D11" s="35">
        <v>227.2</v>
      </c>
      <c r="E11" s="115">
        <f t="shared" si="1"/>
        <v>41</v>
      </c>
      <c r="F11" s="35">
        <v>35.4</v>
      </c>
      <c r="G11" s="115">
        <f t="shared" si="2"/>
        <v>32</v>
      </c>
      <c r="H11" s="35">
        <v>28.7</v>
      </c>
      <c r="I11" s="115">
        <f t="shared" si="3"/>
        <v>44</v>
      </c>
      <c r="J11" s="35">
        <v>18.9</v>
      </c>
      <c r="K11" s="115">
        <f t="shared" si="4"/>
        <v>25</v>
      </c>
      <c r="L11" s="35">
        <v>17.2</v>
      </c>
      <c r="M11" s="26"/>
      <c r="N11" s="115">
        <f t="shared" si="5"/>
        <v>35</v>
      </c>
      <c r="O11" s="35">
        <v>43.8</v>
      </c>
      <c r="P11" s="115">
        <f t="shared" si="6"/>
        <v>21</v>
      </c>
      <c r="Q11" s="35">
        <v>7.4</v>
      </c>
      <c r="R11" s="115">
        <f t="shared" si="7"/>
        <v>43</v>
      </c>
      <c r="S11" s="35">
        <v>6.1</v>
      </c>
      <c r="T11" s="115">
        <f t="shared" si="8"/>
        <v>35</v>
      </c>
      <c r="U11" s="35">
        <v>11.9</v>
      </c>
      <c r="V11" s="115">
        <f t="shared" si="9"/>
        <v>28</v>
      </c>
      <c r="W11" s="35">
        <v>112.8</v>
      </c>
      <c r="X11" s="21" t="s">
        <v>75</v>
      </c>
    </row>
    <row r="12" spans="2:24" ht="12" customHeight="1">
      <c r="B12" s="18" t="s">
        <v>13</v>
      </c>
      <c r="C12" s="113">
        <f t="shared" si="0"/>
        <v>1</v>
      </c>
      <c r="D12" s="35">
        <v>313.4</v>
      </c>
      <c r="E12" s="115">
        <f t="shared" si="1"/>
        <v>1</v>
      </c>
      <c r="F12" s="35">
        <v>63.2</v>
      </c>
      <c r="G12" s="115">
        <f t="shared" si="2"/>
        <v>1</v>
      </c>
      <c r="H12" s="35">
        <v>41.8</v>
      </c>
      <c r="I12" s="115">
        <f t="shared" si="3"/>
        <v>42</v>
      </c>
      <c r="J12" s="35">
        <v>20.6</v>
      </c>
      <c r="K12" s="115">
        <f t="shared" si="4"/>
        <v>1</v>
      </c>
      <c r="L12" s="35">
        <v>22.9</v>
      </c>
      <c r="M12" s="26"/>
      <c r="N12" s="115">
        <f t="shared" si="5"/>
        <v>16</v>
      </c>
      <c r="O12" s="35">
        <v>51</v>
      </c>
      <c r="P12" s="115">
        <f t="shared" si="6"/>
        <v>28</v>
      </c>
      <c r="Q12" s="35">
        <v>7.2</v>
      </c>
      <c r="R12" s="115">
        <f t="shared" si="7"/>
        <v>16</v>
      </c>
      <c r="S12" s="35">
        <v>8.8</v>
      </c>
      <c r="T12" s="115">
        <f t="shared" si="8"/>
        <v>1</v>
      </c>
      <c r="U12" s="35">
        <v>19.8</v>
      </c>
      <c r="V12" s="115">
        <f t="shared" si="9"/>
        <v>1</v>
      </c>
      <c r="W12" s="35">
        <v>165.7</v>
      </c>
      <c r="X12" s="21" t="s">
        <v>76</v>
      </c>
    </row>
    <row r="13" spans="2:40" s="142" customFormat="1" ht="24" customHeight="1">
      <c r="B13" s="134" t="s">
        <v>14</v>
      </c>
      <c r="C13" s="135">
        <f t="shared" si="0"/>
        <v>4</v>
      </c>
      <c r="D13" s="136">
        <v>291.1</v>
      </c>
      <c r="E13" s="137">
        <f t="shared" si="1"/>
        <v>2</v>
      </c>
      <c r="F13" s="136">
        <v>56.1</v>
      </c>
      <c r="G13" s="137">
        <f t="shared" si="2"/>
        <v>2</v>
      </c>
      <c r="H13" s="136">
        <v>38.8</v>
      </c>
      <c r="I13" s="137">
        <f t="shared" si="3"/>
        <v>37</v>
      </c>
      <c r="J13" s="136">
        <v>21.7</v>
      </c>
      <c r="K13" s="137">
        <f t="shared" si="4"/>
        <v>6</v>
      </c>
      <c r="L13" s="136">
        <v>20.7</v>
      </c>
      <c r="M13" s="146"/>
      <c r="N13" s="137">
        <f t="shared" si="5"/>
        <v>2</v>
      </c>
      <c r="O13" s="136">
        <v>54.9</v>
      </c>
      <c r="P13" s="137">
        <f t="shared" si="6"/>
        <v>43</v>
      </c>
      <c r="Q13" s="136">
        <v>6.1</v>
      </c>
      <c r="R13" s="137">
        <f t="shared" si="7"/>
        <v>44</v>
      </c>
      <c r="S13" s="136">
        <v>6</v>
      </c>
      <c r="T13" s="137">
        <f t="shared" si="8"/>
        <v>2</v>
      </c>
      <c r="U13" s="136">
        <v>19.3</v>
      </c>
      <c r="V13" s="137">
        <f t="shared" si="9"/>
        <v>4</v>
      </c>
      <c r="W13" s="136">
        <v>153.8</v>
      </c>
      <c r="X13" s="141" t="s">
        <v>77</v>
      </c>
      <c r="AA13" s="144"/>
      <c r="AC13" s="144"/>
      <c r="AE13" s="144"/>
      <c r="AG13" s="144"/>
      <c r="AI13" s="144"/>
      <c r="AK13" s="144"/>
      <c r="AM13" s="145"/>
      <c r="AN13" s="145"/>
    </row>
    <row r="14" spans="2:24" ht="12" customHeight="1">
      <c r="B14" s="18" t="s">
        <v>15</v>
      </c>
      <c r="C14" s="113">
        <f t="shared" si="0"/>
        <v>21</v>
      </c>
      <c r="D14" s="35">
        <v>259.3</v>
      </c>
      <c r="E14" s="115">
        <f t="shared" si="1"/>
        <v>8</v>
      </c>
      <c r="F14" s="35">
        <v>46.7</v>
      </c>
      <c r="G14" s="115">
        <f t="shared" si="2"/>
        <v>11</v>
      </c>
      <c r="H14" s="35">
        <v>34.4</v>
      </c>
      <c r="I14" s="115">
        <f t="shared" si="3"/>
        <v>39</v>
      </c>
      <c r="J14" s="35">
        <v>21.5</v>
      </c>
      <c r="K14" s="115">
        <f t="shared" si="4"/>
        <v>16</v>
      </c>
      <c r="L14" s="35">
        <v>19</v>
      </c>
      <c r="M14" s="26"/>
      <c r="N14" s="115">
        <f t="shared" si="5"/>
        <v>31</v>
      </c>
      <c r="O14" s="35">
        <v>45.4</v>
      </c>
      <c r="P14" s="115">
        <f t="shared" si="6"/>
        <v>24</v>
      </c>
      <c r="Q14" s="35">
        <v>7.3</v>
      </c>
      <c r="R14" s="115">
        <f t="shared" si="7"/>
        <v>17</v>
      </c>
      <c r="S14" s="35">
        <v>8.7</v>
      </c>
      <c r="T14" s="115">
        <f t="shared" si="8"/>
        <v>13</v>
      </c>
      <c r="U14" s="35">
        <v>15.9</v>
      </c>
      <c r="V14" s="115">
        <f t="shared" si="9"/>
        <v>12</v>
      </c>
      <c r="W14" s="35">
        <v>129.8</v>
      </c>
      <c r="X14" s="21" t="s">
        <v>78</v>
      </c>
    </row>
    <row r="15" spans="2:24" ht="12" customHeight="1">
      <c r="B15" s="18" t="s">
        <v>16</v>
      </c>
      <c r="C15" s="113">
        <f t="shared" si="0"/>
        <v>37</v>
      </c>
      <c r="D15" s="35">
        <v>235</v>
      </c>
      <c r="E15" s="115">
        <f t="shared" si="1"/>
        <v>19</v>
      </c>
      <c r="F15" s="35">
        <v>42.5</v>
      </c>
      <c r="G15" s="115">
        <f t="shared" si="2"/>
        <v>31</v>
      </c>
      <c r="H15" s="35">
        <v>28.8</v>
      </c>
      <c r="I15" s="115">
        <f t="shared" si="3"/>
        <v>33</v>
      </c>
      <c r="J15" s="35">
        <v>23.1</v>
      </c>
      <c r="K15" s="115">
        <f t="shared" si="4"/>
        <v>39</v>
      </c>
      <c r="L15" s="35">
        <v>14.4</v>
      </c>
      <c r="M15" s="26"/>
      <c r="N15" s="115">
        <f t="shared" si="5"/>
        <v>37</v>
      </c>
      <c r="O15" s="35">
        <v>42.7</v>
      </c>
      <c r="P15" s="115">
        <f t="shared" si="6"/>
        <v>15</v>
      </c>
      <c r="Q15" s="35">
        <v>7.6</v>
      </c>
      <c r="R15" s="115">
        <f t="shared" si="7"/>
        <v>10</v>
      </c>
      <c r="S15" s="35">
        <v>9.7</v>
      </c>
      <c r="T15" s="115">
        <f t="shared" si="8"/>
        <v>30</v>
      </c>
      <c r="U15" s="35">
        <v>12.9</v>
      </c>
      <c r="V15" s="115">
        <f t="shared" si="9"/>
        <v>17</v>
      </c>
      <c r="W15" s="35">
        <v>121.1</v>
      </c>
      <c r="X15" s="21" t="s">
        <v>79</v>
      </c>
    </row>
    <row r="16" spans="2:24" ht="12" customHeight="1">
      <c r="B16" s="18" t="s">
        <v>17</v>
      </c>
      <c r="C16" s="113">
        <f t="shared" si="0"/>
        <v>38</v>
      </c>
      <c r="D16" s="35">
        <v>233.3</v>
      </c>
      <c r="E16" s="115">
        <f t="shared" si="1"/>
        <v>10</v>
      </c>
      <c r="F16" s="35">
        <v>45.9</v>
      </c>
      <c r="G16" s="115">
        <f t="shared" si="2"/>
        <v>25</v>
      </c>
      <c r="H16" s="35">
        <v>30.1</v>
      </c>
      <c r="I16" s="115">
        <f t="shared" si="3"/>
        <v>31</v>
      </c>
      <c r="J16" s="35">
        <v>23.7</v>
      </c>
      <c r="K16" s="115">
        <f t="shared" si="4"/>
        <v>42</v>
      </c>
      <c r="L16" s="35">
        <v>13.9</v>
      </c>
      <c r="M16" s="26"/>
      <c r="N16" s="115">
        <f t="shared" si="5"/>
        <v>42</v>
      </c>
      <c r="O16" s="35">
        <v>40.9</v>
      </c>
      <c r="P16" s="115">
        <f t="shared" si="6"/>
        <v>21</v>
      </c>
      <c r="Q16" s="35">
        <v>7.4</v>
      </c>
      <c r="R16" s="115">
        <f t="shared" si="7"/>
        <v>31</v>
      </c>
      <c r="S16" s="35">
        <v>7.7</v>
      </c>
      <c r="T16" s="115">
        <f t="shared" si="8"/>
        <v>31</v>
      </c>
      <c r="U16" s="35">
        <v>12.8</v>
      </c>
      <c r="V16" s="115">
        <f t="shared" si="9"/>
        <v>11</v>
      </c>
      <c r="W16" s="35">
        <v>132.1</v>
      </c>
      <c r="X16" s="21" t="s">
        <v>80</v>
      </c>
    </row>
    <row r="17" spans="2:24" ht="12" customHeight="1">
      <c r="B17" s="18" t="s">
        <v>18</v>
      </c>
      <c r="C17" s="113">
        <f t="shared" si="0"/>
        <v>34</v>
      </c>
      <c r="D17" s="35">
        <v>237.9</v>
      </c>
      <c r="E17" s="115">
        <f t="shared" si="1"/>
        <v>21</v>
      </c>
      <c r="F17" s="35">
        <v>41.8</v>
      </c>
      <c r="G17" s="115">
        <f t="shared" si="2"/>
        <v>42</v>
      </c>
      <c r="H17" s="35">
        <v>26.2</v>
      </c>
      <c r="I17" s="115">
        <f t="shared" si="3"/>
        <v>32</v>
      </c>
      <c r="J17" s="35">
        <v>23.6</v>
      </c>
      <c r="K17" s="115">
        <f t="shared" si="4"/>
        <v>32</v>
      </c>
      <c r="L17" s="35">
        <v>16</v>
      </c>
      <c r="M17" s="26"/>
      <c r="N17" s="115">
        <f t="shared" si="5"/>
        <v>34</v>
      </c>
      <c r="O17" s="35">
        <v>44.1</v>
      </c>
      <c r="P17" s="115">
        <f t="shared" si="6"/>
        <v>10</v>
      </c>
      <c r="Q17" s="35">
        <v>8.1</v>
      </c>
      <c r="R17" s="115">
        <f t="shared" si="7"/>
        <v>11</v>
      </c>
      <c r="S17" s="35">
        <v>9.2</v>
      </c>
      <c r="T17" s="115">
        <f t="shared" si="8"/>
        <v>23</v>
      </c>
      <c r="U17" s="35">
        <v>14.5</v>
      </c>
      <c r="V17" s="115">
        <f t="shared" si="9"/>
        <v>20</v>
      </c>
      <c r="W17" s="35">
        <v>119.1</v>
      </c>
      <c r="X17" s="21" t="s">
        <v>81</v>
      </c>
    </row>
    <row r="18" spans="2:40" s="142" customFormat="1" ht="24" customHeight="1">
      <c r="B18" s="134" t="s">
        <v>19</v>
      </c>
      <c r="C18" s="135">
        <f t="shared" si="0"/>
        <v>46</v>
      </c>
      <c r="D18" s="136">
        <v>198.7</v>
      </c>
      <c r="E18" s="137">
        <f t="shared" si="1"/>
        <v>43</v>
      </c>
      <c r="F18" s="136">
        <v>34.5</v>
      </c>
      <c r="G18" s="137">
        <f t="shared" si="2"/>
        <v>45</v>
      </c>
      <c r="H18" s="136">
        <v>25.1</v>
      </c>
      <c r="I18" s="137">
        <f t="shared" si="3"/>
        <v>43</v>
      </c>
      <c r="J18" s="136">
        <v>20.4</v>
      </c>
      <c r="K18" s="137">
        <f t="shared" si="4"/>
        <v>45</v>
      </c>
      <c r="L18" s="136">
        <v>13.1</v>
      </c>
      <c r="M18" s="146"/>
      <c r="N18" s="137">
        <f t="shared" si="5"/>
        <v>47</v>
      </c>
      <c r="O18" s="136">
        <v>34.5</v>
      </c>
      <c r="P18" s="137">
        <f t="shared" si="6"/>
        <v>24</v>
      </c>
      <c r="Q18" s="136">
        <v>7.3</v>
      </c>
      <c r="R18" s="137">
        <f t="shared" si="7"/>
        <v>31</v>
      </c>
      <c r="S18" s="136">
        <v>7.7</v>
      </c>
      <c r="T18" s="137">
        <f t="shared" si="8"/>
        <v>43</v>
      </c>
      <c r="U18" s="136">
        <v>10</v>
      </c>
      <c r="V18" s="137">
        <f t="shared" si="9"/>
        <v>43</v>
      </c>
      <c r="W18" s="136">
        <v>83.3</v>
      </c>
      <c r="X18" s="141" t="s">
        <v>82</v>
      </c>
      <c r="AA18" s="144"/>
      <c r="AC18" s="144"/>
      <c r="AE18" s="144"/>
      <c r="AG18" s="144"/>
      <c r="AI18" s="144"/>
      <c r="AK18" s="144"/>
      <c r="AM18" s="145"/>
      <c r="AN18" s="145"/>
    </row>
    <row r="19" spans="2:24" ht="12" customHeight="1">
      <c r="B19" s="18" t="s">
        <v>20</v>
      </c>
      <c r="C19" s="113">
        <f t="shared" si="0"/>
        <v>43</v>
      </c>
      <c r="D19" s="35">
        <v>210.9</v>
      </c>
      <c r="E19" s="115">
        <f t="shared" si="1"/>
        <v>34</v>
      </c>
      <c r="F19" s="35">
        <v>37</v>
      </c>
      <c r="G19" s="115">
        <f t="shared" si="2"/>
        <v>41</v>
      </c>
      <c r="H19" s="35">
        <v>26.4</v>
      </c>
      <c r="I19" s="115">
        <f t="shared" si="3"/>
        <v>34</v>
      </c>
      <c r="J19" s="35">
        <v>22.6</v>
      </c>
      <c r="K19" s="115">
        <f t="shared" si="4"/>
        <v>46</v>
      </c>
      <c r="L19" s="35">
        <v>12.1</v>
      </c>
      <c r="M19" s="26"/>
      <c r="N19" s="115">
        <f t="shared" si="5"/>
        <v>45</v>
      </c>
      <c r="O19" s="35">
        <v>37</v>
      </c>
      <c r="P19" s="115">
        <f t="shared" si="6"/>
        <v>12</v>
      </c>
      <c r="Q19" s="35">
        <v>8</v>
      </c>
      <c r="R19" s="115">
        <f t="shared" si="7"/>
        <v>19</v>
      </c>
      <c r="S19" s="35">
        <v>8.5</v>
      </c>
      <c r="T19" s="115">
        <f t="shared" si="8"/>
        <v>43</v>
      </c>
      <c r="U19" s="35">
        <v>10</v>
      </c>
      <c r="V19" s="115">
        <f t="shared" si="9"/>
        <v>41</v>
      </c>
      <c r="W19" s="35">
        <v>88</v>
      </c>
      <c r="X19" s="21" t="s">
        <v>83</v>
      </c>
    </row>
    <row r="20" spans="2:24" ht="12" customHeight="1">
      <c r="B20" s="18" t="s">
        <v>21</v>
      </c>
      <c r="C20" s="113">
        <f t="shared" si="0"/>
        <v>39</v>
      </c>
      <c r="D20" s="35">
        <v>231.9</v>
      </c>
      <c r="E20" s="115">
        <f t="shared" si="1"/>
        <v>35</v>
      </c>
      <c r="F20" s="35">
        <v>36.9</v>
      </c>
      <c r="G20" s="115">
        <f t="shared" si="2"/>
        <v>16</v>
      </c>
      <c r="H20" s="35">
        <v>32.2</v>
      </c>
      <c r="I20" s="115">
        <f t="shared" si="3"/>
        <v>29</v>
      </c>
      <c r="J20" s="35">
        <v>24</v>
      </c>
      <c r="K20" s="115">
        <f t="shared" si="4"/>
        <v>38</v>
      </c>
      <c r="L20" s="35">
        <v>14.5</v>
      </c>
      <c r="M20" s="26"/>
      <c r="N20" s="115">
        <f t="shared" si="5"/>
        <v>42</v>
      </c>
      <c r="O20" s="35">
        <v>40.9</v>
      </c>
      <c r="P20" s="115">
        <f t="shared" si="6"/>
        <v>2</v>
      </c>
      <c r="Q20" s="35">
        <v>9</v>
      </c>
      <c r="R20" s="115">
        <f t="shared" si="7"/>
        <v>11</v>
      </c>
      <c r="S20" s="35">
        <v>9.2</v>
      </c>
      <c r="T20" s="115">
        <f t="shared" si="8"/>
        <v>42</v>
      </c>
      <c r="U20" s="35">
        <v>10.2</v>
      </c>
      <c r="V20" s="115">
        <f t="shared" si="9"/>
        <v>38</v>
      </c>
      <c r="W20" s="35">
        <v>91.3</v>
      </c>
      <c r="X20" s="21" t="s">
        <v>84</v>
      </c>
    </row>
    <row r="21" spans="2:24" ht="12" customHeight="1">
      <c r="B21" s="18" t="s">
        <v>22</v>
      </c>
      <c r="C21" s="113">
        <f t="shared" si="0"/>
        <v>45</v>
      </c>
      <c r="D21" s="35">
        <v>206.3</v>
      </c>
      <c r="E21" s="115">
        <f t="shared" si="1"/>
        <v>44</v>
      </c>
      <c r="F21" s="35">
        <v>33.3</v>
      </c>
      <c r="G21" s="115">
        <f t="shared" si="2"/>
        <v>40</v>
      </c>
      <c r="H21" s="35">
        <v>26.7</v>
      </c>
      <c r="I21" s="115">
        <f t="shared" si="3"/>
        <v>35</v>
      </c>
      <c r="J21" s="35">
        <v>21.9</v>
      </c>
      <c r="K21" s="115">
        <f t="shared" si="4"/>
        <v>44</v>
      </c>
      <c r="L21" s="35">
        <v>13.2</v>
      </c>
      <c r="M21" s="26"/>
      <c r="N21" s="115">
        <f t="shared" si="5"/>
        <v>46</v>
      </c>
      <c r="O21" s="35">
        <v>35.5</v>
      </c>
      <c r="P21" s="115">
        <f t="shared" si="6"/>
        <v>15</v>
      </c>
      <c r="Q21" s="35">
        <v>7.6</v>
      </c>
      <c r="R21" s="115">
        <f t="shared" si="7"/>
        <v>25</v>
      </c>
      <c r="S21" s="35">
        <v>8.1</v>
      </c>
      <c r="T21" s="115">
        <f t="shared" si="8"/>
        <v>47</v>
      </c>
      <c r="U21" s="35">
        <v>9.4</v>
      </c>
      <c r="V21" s="115">
        <f t="shared" si="9"/>
        <v>45</v>
      </c>
      <c r="W21" s="35">
        <v>81.2</v>
      </c>
      <c r="X21" s="21" t="s">
        <v>85</v>
      </c>
    </row>
    <row r="22" spans="2:24" ht="12" customHeight="1">
      <c r="B22" s="18" t="s">
        <v>23</v>
      </c>
      <c r="C22" s="113">
        <f t="shared" si="0"/>
        <v>12</v>
      </c>
      <c r="D22" s="35">
        <v>275.2</v>
      </c>
      <c r="E22" s="115">
        <f t="shared" si="1"/>
        <v>5</v>
      </c>
      <c r="F22" s="35">
        <v>52.7</v>
      </c>
      <c r="G22" s="115">
        <f t="shared" si="2"/>
        <v>9</v>
      </c>
      <c r="H22" s="35">
        <v>34.8</v>
      </c>
      <c r="I22" s="115">
        <f t="shared" si="3"/>
        <v>46</v>
      </c>
      <c r="J22" s="35">
        <v>17.8</v>
      </c>
      <c r="K22" s="115">
        <f t="shared" si="4"/>
        <v>6</v>
      </c>
      <c r="L22" s="35">
        <v>20.7</v>
      </c>
      <c r="M22" s="26"/>
      <c r="N22" s="115">
        <f t="shared" si="5"/>
        <v>7</v>
      </c>
      <c r="O22" s="35">
        <v>53.5</v>
      </c>
      <c r="P22" s="115">
        <f t="shared" si="6"/>
        <v>30</v>
      </c>
      <c r="Q22" s="35">
        <v>7</v>
      </c>
      <c r="R22" s="115">
        <f t="shared" si="7"/>
        <v>41</v>
      </c>
      <c r="S22" s="35">
        <v>6.5</v>
      </c>
      <c r="T22" s="115">
        <f t="shared" si="8"/>
        <v>8</v>
      </c>
      <c r="U22" s="35">
        <v>16.8</v>
      </c>
      <c r="V22" s="115">
        <f t="shared" si="9"/>
        <v>6</v>
      </c>
      <c r="W22" s="35">
        <v>147.9</v>
      </c>
      <c r="X22" s="21" t="s">
        <v>86</v>
      </c>
    </row>
    <row r="23" spans="2:40" s="142" customFormat="1" ht="24" customHeight="1">
      <c r="B23" s="134" t="s">
        <v>24</v>
      </c>
      <c r="C23" s="135">
        <f t="shared" si="0"/>
        <v>13</v>
      </c>
      <c r="D23" s="136">
        <v>273.2</v>
      </c>
      <c r="E23" s="137">
        <f t="shared" si="1"/>
        <v>4</v>
      </c>
      <c r="F23" s="136">
        <v>52.8</v>
      </c>
      <c r="G23" s="137">
        <f t="shared" si="2"/>
        <v>19</v>
      </c>
      <c r="H23" s="136">
        <v>31.4</v>
      </c>
      <c r="I23" s="137">
        <f t="shared" si="3"/>
        <v>27</v>
      </c>
      <c r="J23" s="136">
        <v>24.9</v>
      </c>
      <c r="K23" s="137">
        <f t="shared" si="4"/>
        <v>4</v>
      </c>
      <c r="L23" s="136">
        <v>21.2</v>
      </c>
      <c r="M23" s="146"/>
      <c r="N23" s="137">
        <f t="shared" si="5"/>
        <v>21</v>
      </c>
      <c r="O23" s="136">
        <v>48.7</v>
      </c>
      <c r="P23" s="137">
        <f t="shared" si="6"/>
        <v>15</v>
      </c>
      <c r="Q23" s="136">
        <v>7.6</v>
      </c>
      <c r="R23" s="137">
        <f t="shared" si="7"/>
        <v>47</v>
      </c>
      <c r="S23" s="136">
        <v>5.6</v>
      </c>
      <c r="T23" s="137">
        <f t="shared" si="8"/>
        <v>5</v>
      </c>
      <c r="U23" s="136">
        <v>17.6</v>
      </c>
      <c r="V23" s="137">
        <f t="shared" si="9"/>
        <v>18</v>
      </c>
      <c r="W23" s="136">
        <v>120.1</v>
      </c>
      <c r="X23" s="141" t="s">
        <v>87</v>
      </c>
      <c r="AA23" s="144"/>
      <c r="AC23" s="144"/>
      <c r="AE23" s="144"/>
      <c r="AG23" s="144"/>
      <c r="AI23" s="144"/>
      <c r="AK23" s="144"/>
      <c r="AM23" s="145"/>
      <c r="AN23" s="145"/>
    </row>
    <row r="24" spans="2:24" ht="12" customHeight="1">
      <c r="B24" s="18" t="s">
        <v>25</v>
      </c>
      <c r="C24" s="113">
        <f t="shared" si="0"/>
        <v>26</v>
      </c>
      <c r="D24" s="35">
        <v>254.1</v>
      </c>
      <c r="E24" s="115">
        <f t="shared" si="1"/>
        <v>17</v>
      </c>
      <c r="F24" s="35">
        <v>43.4</v>
      </c>
      <c r="G24" s="115">
        <f t="shared" si="2"/>
        <v>5</v>
      </c>
      <c r="H24" s="35">
        <v>36.2</v>
      </c>
      <c r="I24" s="115">
        <f t="shared" si="3"/>
        <v>30</v>
      </c>
      <c r="J24" s="35">
        <v>23.8</v>
      </c>
      <c r="K24" s="115">
        <f t="shared" si="4"/>
        <v>29</v>
      </c>
      <c r="L24" s="35">
        <v>16.4</v>
      </c>
      <c r="M24" s="26"/>
      <c r="N24" s="115">
        <f t="shared" si="5"/>
        <v>22</v>
      </c>
      <c r="O24" s="35">
        <v>48.6</v>
      </c>
      <c r="P24" s="115">
        <f t="shared" si="6"/>
        <v>33</v>
      </c>
      <c r="Q24" s="35">
        <v>6.9</v>
      </c>
      <c r="R24" s="115">
        <f t="shared" si="7"/>
        <v>42</v>
      </c>
      <c r="S24" s="35">
        <v>6.3</v>
      </c>
      <c r="T24" s="115">
        <f t="shared" si="8"/>
        <v>6</v>
      </c>
      <c r="U24" s="35">
        <v>17.2</v>
      </c>
      <c r="V24" s="115">
        <f t="shared" si="9"/>
        <v>30</v>
      </c>
      <c r="W24" s="35">
        <v>109.6</v>
      </c>
      <c r="X24" s="21" t="s">
        <v>88</v>
      </c>
    </row>
    <row r="25" spans="2:24" ht="12" customHeight="1">
      <c r="B25" s="18" t="s">
        <v>26</v>
      </c>
      <c r="C25" s="113">
        <f t="shared" si="0"/>
        <v>20</v>
      </c>
      <c r="D25" s="35">
        <v>260.4</v>
      </c>
      <c r="E25" s="115">
        <f t="shared" si="1"/>
        <v>16</v>
      </c>
      <c r="F25" s="35">
        <v>43.6</v>
      </c>
      <c r="G25" s="115">
        <f t="shared" si="2"/>
        <v>36</v>
      </c>
      <c r="H25" s="35">
        <v>28.2</v>
      </c>
      <c r="I25" s="115">
        <f t="shared" si="3"/>
        <v>21</v>
      </c>
      <c r="J25" s="35">
        <v>29.7</v>
      </c>
      <c r="K25" s="115">
        <f t="shared" si="4"/>
        <v>14</v>
      </c>
      <c r="L25" s="35">
        <v>19.3</v>
      </c>
      <c r="M25" s="26"/>
      <c r="N25" s="115">
        <f t="shared" si="5"/>
        <v>13</v>
      </c>
      <c r="O25" s="35">
        <v>52</v>
      </c>
      <c r="P25" s="115">
        <f t="shared" si="6"/>
        <v>45</v>
      </c>
      <c r="Q25" s="35">
        <v>5.7</v>
      </c>
      <c r="R25" s="115">
        <f t="shared" si="7"/>
        <v>29</v>
      </c>
      <c r="S25" s="35">
        <v>7.8</v>
      </c>
      <c r="T25" s="115">
        <f t="shared" si="8"/>
        <v>7</v>
      </c>
      <c r="U25" s="35">
        <v>17.1</v>
      </c>
      <c r="V25" s="115">
        <f t="shared" si="9"/>
        <v>33</v>
      </c>
      <c r="W25" s="35">
        <v>105.7</v>
      </c>
      <c r="X25" s="21" t="s">
        <v>78</v>
      </c>
    </row>
    <row r="26" spans="2:24" ht="12" customHeight="1">
      <c r="B26" s="18" t="s">
        <v>27</v>
      </c>
      <c r="C26" s="113">
        <f t="shared" si="0"/>
        <v>32</v>
      </c>
      <c r="D26" s="35">
        <v>245.8</v>
      </c>
      <c r="E26" s="115">
        <f t="shared" si="1"/>
        <v>19</v>
      </c>
      <c r="F26" s="35">
        <v>42.5</v>
      </c>
      <c r="G26" s="115">
        <f t="shared" si="2"/>
        <v>34</v>
      </c>
      <c r="H26" s="35">
        <v>28.5</v>
      </c>
      <c r="I26" s="115">
        <f t="shared" si="3"/>
        <v>15</v>
      </c>
      <c r="J26" s="35">
        <v>33.4</v>
      </c>
      <c r="K26" s="115">
        <f t="shared" si="4"/>
        <v>22</v>
      </c>
      <c r="L26" s="35">
        <v>17.4</v>
      </c>
      <c r="M26" s="26"/>
      <c r="N26" s="115">
        <f t="shared" si="5"/>
        <v>39</v>
      </c>
      <c r="O26" s="35">
        <v>42.4</v>
      </c>
      <c r="P26" s="115">
        <f t="shared" si="6"/>
        <v>38</v>
      </c>
      <c r="Q26" s="35">
        <v>6.5</v>
      </c>
      <c r="R26" s="115">
        <f t="shared" si="7"/>
        <v>45</v>
      </c>
      <c r="S26" s="35">
        <v>5.8</v>
      </c>
      <c r="T26" s="115">
        <f t="shared" si="8"/>
        <v>12</v>
      </c>
      <c r="U26" s="35">
        <v>16.1</v>
      </c>
      <c r="V26" s="115">
        <f t="shared" si="9"/>
        <v>24</v>
      </c>
      <c r="W26" s="35">
        <v>115.1</v>
      </c>
      <c r="X26" s="21" t="s">
        <v>77</v>
      </c>
    </row>
    <row r="27" spans="2:24" ht="12" customHeight="1">
      <c r="B27" s="18" t="s">
        <v>28</v>
      </c>
      <c r="C27" s="113">
        <f t="shared" si="0"/>
        <v>29</v>
      </c>
      <c r="D27" s="35">
        <v>251.8</v>
      </c>
      <c r="E27" s="115">
        <f t="shared" si="1"/>
        <v>18</v>
      </c>
      <c r="F27" s="35">
        <v>43.3</v>
      </c>
      <c r="G27" s="115">
        <f t="shared" si="2"/>
        <v>16</v>
      </c>
      <c r="H27" s="35">
        <v>32.2</v>
      </c>
      <c r="I27" s="115">
        <f t="shared" si="3"/>
        <v>40</v>
      </c>
      <c r="J27" s="35">
        <v>20.9</v>
      </c>
      <c r="K27" s="115">
        <f t="shared" si="4"/>
        <v>10</v>
      </c>
      <c r="L27" s="35">
        <v>20</v>
      </c>
      <c r="M27" s="26"/>
      <c r="N27" s="115">
        <f t="shared" si="5"/>
        <v>41</v>
      </c>
      <c r="O27" s="35">
        <v>41.3</v>
      </c>
      <c r="P27" s="115">
        <f t="shared" si="6"/>
        <v>45</v>
      </c>
      <c r="Q27" s="35">
        <v>5.7</v>
      </c>
      <c r="R27" s="115">
        <f t="shared" si="7"/>
        <v>34</v>
      </c>
      <c r="S27" s="35">
        <v>7.6</v>
      </c>
      <c r="T27" s="115">
        <f t="shared" si="8"/>
        <v>17</v>
      </c>
      <c r="U27" s="35">
        <v>15.2</v>
      </c>
      <c r="V27" s="115">
        <f t="shared" si="9"/>
        <v>2</v>
      </c>
      <c r="W27" s="35">
        <v>159</v>
      </c>
      <c r="X27" s="21" t="s">
        <v>89</v>
      </c>
    </row>
    <row r="28" spans="2:40" s="142" customFormat="1" ht="24" customHeight="1">
      <c r="B28" s="134" t="s">
        <v>29</v>
      </c>
      <c r="C28" s="135">
        <f t="shared" si="0"/>
        <v>36</v>
      </c>
      <c r="D28" s="136">
        <v>236.6</v>
      </c>
      <c r="E28" s="137">
        <f t="shared" si="1"/>
        <v>21</v>
      </c>
      <c r="F28" s="136">
        <v>41.8</v>
      </c>
      <c r="G28" s="137">
        <f t="shared" si="2"/>
        <v>15</v>
      </c>
      <c r="H28" s="136">
        <v>32.3</v>
      </c>
      <c r="I28" s="137">
        <f t="shared" si="3"/>
        <v>28</v>
      </c>
      <c r="J28" s="136">
        <v>24.7</v>
      </c>
      <c r="K28" s="137">
        <f t="shared" si="4"/>
        <v>30</v>
      </c>
      <c r="L28" s="136">
        <v>16.3</v>
      </c>
      <c r="M28" s="146"/>
      <c r="N28" s="137">
        <f t="shared" si="5"/>
        <v>36</v>
      </c>
      <c r="O28" s="136">
        <v>42.8</v>
      </c>
      <c r="P28" s="137">
        <f t="shared" si="6"/>
        <v>8</v>
      </c>
      <c r="Q28" s="136">
        <v>8.2</v>
      </c>
      <c r="R28" s="137">
        <f t="shared" si="7"/>
        <v>34</v>
      </c>
      <c r="S28" s="136">
        <v>7.6</v>
      </c>
      <c r="T28" s="137">
        <f t="shared" si="8"/>
        <v>33</v>
      </c>
      <c r="U28" s="136">
        <v>12.3</v>
      </c>
      <c r="V28" s="137">
        <f t="shared" si="9"/>
        <v>32</v>
      </c>
      <c r="W28" s="136">
        <v>107.6</v>
      </c>
      <c r="X28" s="141" t="s">
        <v>90</v>
      </c>
      <c r="AA28" s="144"/>
      <c r="AC28" s="144"/>
      <c r="AE28" s="144"/>
      <c r="AG28" s="144"/>
      <c r="AI28" s="144"/>
      <c r="AK28" s="144"/>
      <c r="AM28" s="145"/>
      <c r="AN28" s="145"/>
    </row>
    <row r="29" spans="2:24" ht="12" customHeight="1">
      <c r="B29" s="18" t="s">
        <v>30</v>
      </c>
      <c r="C29" s="113">
        <f t="shared" si="0"/>
        <v>40</v>
      </c>
      <c r="D29" s="35">
        <v>230.3</v>
      </c>
      <c r="E29" s="115">
        <f t="shared" si="1"/>
        <v>38</v>
      </c>
      <c r="F29" s="35">
        <v>35.9</v>
      </c>
      <c r="G29" s="115">
        <f t="shared" si="2"/>
        <v>39</v>
      </c>
      <c r="H29" s="35">
        <v>27.3</v>
      </c>
      <c r="I29" s="115">
        <f t="shared" si="3"/>
        <v>23</v>
      </c>
      <c r="J29" s="35">
        <v>27.9</v>
      </c>
      <c r="K29" s="115">
        <f t="shared" si="4"/>
        <v>37</v>
      </c>
      <c r="L29" s="35">
        <v>15</v>
      </c>
      <c r="M29" s="26"/>
      <c r="N29" s="115">
        <f t="shared" si="5"/>
        <v>38</v>
      </c>
      <c r="O29" s="35">
        <v>42.6</v>
      </c>
      <c r="P29" s="115">
        <f t="shared" si="6"/>
        <v>18</v>
      </c>
      <c r="Q29" s="35">
        <v>7.5</v>
      </c>
      <c r="R29" s="115">
        <f t="shared" si="7"/>
        <v>20</v>
      </c>
      <c r="S29" s="35">
        <v>8.4</v>
      </c>
      <c r="T29" s="115">
        <f t="shared" si="8"/>
        <v>32</v>
      </c>
      <c r="U29" s="35">
        <v>12.7</v>
      </c>
      <c r="V29" s="115">
        <f t="shared" si="9"/>
        <v>27</v>
      </c>
      <c r="W29" s="35">
        <v>113.1</v>
      </c>
      <c r="X29" s="21" t="s">
        <v>91</v>
      </c>
    </row>
    <row r="30" spans="2:24" ht="12" customHeight="1">
      <c r="B30" s="18" t="s">
        <v>31</v>
      </c>
      <c r="C30" s="113">
        <f t="shared" si="0"/>
        <v>44</v>
      </c>
      <c r="D30" s="35">
        <v>208.9</v>
      </c>
      <c r="E30" s="115">
        <f t="shared" si="1"/>
        <v>42</v>
      </c>
      <c r="F30" s="35">
        <v>35.3</v>
      </c>
      <c r="G30" s="115">
        <f t="shared" si="2"/>
        <v>38</v>
      </c>
      <c r="H30" s="35">
        <v>27.4</v>
      </c>
      <c r="I30" s="115">
        <f t="shared" si="3"/>
        <v>37</v>
      </c>
      <c r="J30" s="35">
        <v>21.7</v>
      </c>
      <c r="K30" s="115">
        <f t="shared" si="4"/>
        <v>43</v>
      </c>
      <c r="L30" s="35">
        <v>13.8</v>
      </c>
      <c r="M30" s="26"/>
      <c r="N30" s="115">
        <f t="shared" si="5"/>
        <v>44</v>
      </c>
      <c r="O30" s="35">
        <v>39.7</v>
      </c>
      <c r="P30" s="115">
        <f t="shared" si="6"/>
        <v>18</v>
      </c>
      <c r="Q30" s="35">
        <v>7.5</v>
      </c>
      <c r="R30" s="115">
        <f t="shared" si="7"/>
        <v>36</v>
      </c>
      <c r="S30" s="35">
        <v>7.4</v>
      </c>
      <c r="T30" s="115">
        <f t="shared" si="8"/>
        <v>40</v>
      </c>
      <c r="U30" s="35">
        <v>10.5</v>
      </c>
      <c r="V30" s="115">
        <f t="shared" si="9"/>
        <v>42</v>
      </c>
      <c r="W30" s="35">
        <v>85.7</v>
      </c>
      <c r="X30" s="21" t="s">
        <v>92</v>
      </c>
    </row>
    <row r="31" spans="2:24" ht="12" customHeight="1">
      <c r="B31" s="18" t="s">
        <v>32</v>
      </c>
      <c r="C31" s="113">
        <f t="shared" si="0"/>
        <v>35</v>
      </c>
      <c r="D31" s="35">
        <v>236.9</v>
      </c>
      <c r="E31" s="115">
        <f t="shared" si="1"/>
        <v>26</v>
      </c>
      <c r="F31" s="35">
        <v>40.5</v>
      </c>
      <c r="G31" s="115">
        <f t="shared" si="2"/>
        <v>25</v>
      </c>
      <c r="H31" s="35">
        <v>30.1</v>
      </c>
      <c r="I31" s="115">
        <f t="shared" si="3"/>
        <v>24</v>
      </c>
      <c r="J31" s="35">
        <v>27.7</v>
      </c>
      <c r="K31" s="115">
        <f t="shared" si="4"/>
        <v>25</v>
      </c>
      <c r="L31" s="35">
        <v>17.2</v>
      </c>
      <c r="M31" s="26"/>
      <c r="N31" s="115">
        <f t="shared" si="5"/>
        <v>25</v>
      </c>
      <c r="O31" s="35">
        <v>47.6</v>
      </c>
      <c r="P31" s="115">
        <f t="shared" si="6"/>
        <v>38</v>
      </c>
      <c r="Q31" s="35">
        <v>6.5</v>
      </c>
      <c r="R31" s="115">
        <f t="shared" si="7"/>
        <v>46</v>
      </c>
      <c r="S31" s="35">
        <v>5.7</v>
      </c>
      <c r="T31" s="115">
        <f t="shared" si="8"/>
        <v>40</v>
      </c>
      <c r="U31" s="35">
        <v>10.5</v>
      </c>
      <c r="V31" s="115">
        <f t="shared" si="9"/>
        <v>29</v>
      </c>
      <c r="W31" s="35">
        <v>110.4</v>
      </c>
      <c r="X31" s="21" t="s">
        <v>93</v>
      </c>
    </row>
    <row r="32" spans="2:24" ht="12" customHeight="1">
      <c r="B32" s="18" t="s">
        <v>33</v>
      </c>
      <c r="C32" s="113">
        <f t="shared" si="0"/>
        <v>42</v>
      </c>
      <c r="D32" s="35">
        <v>211.8</v>
      </c>
      <c r="E32" s="115">
        <f t="shared" si="1"/>
        <v>40</v>
      </c>
      <c r="F32" s="35">
        <v>35.6</v>
      </c>
      <c r="G32" s="115">
        <f t="shared" si="2"/>
        <v>44</v>
      </c>
      <c r="H32" s="35">
        <v>25.2</v>
      </c>
      <c r="I32" s="115">
        <f t="shared" si="3"/>
        <v>44</v>
      </c>
      <c r="J32" s="35">
        <v>18.9</v>
      </c>
      <c r="K32" s="115">
        <f t="shared" si="4"/>
        <v>35</v>
      </c>
      <c r="L32" s="35">
        <v>15.2</v>
      </c>
      <c r="M32" s="26"/>
      <c r="N32" s="115">
        <f t="shared" si="5"/>
        <v>32</v>
      </c>
      <c r="O32" s="35">
        <v>45.3</v>
      </c>
      <c r="P32" s="115">
        <f t="shared" si="6"/>
        <v>28</v>
      </c>
      <c r="Q32" s="35">
        <v>7.2</v>
      </c>
      <c r="R32" s="115">
        <f t="shared" si="7"/>
        <v>26</v>
      </c>
      <c r="S32" s="35">
        <v>8</v>
      </c>
      <c r="T32" s="115">
        <f t="shared" si="8"/>
        <v>36</v>
      </c>
      <c r="U32" s="35">
        <v>11.7</v>
      </c>
      <c r="V32" s="115">
        <f t="shared" si="9"/>
        <v>40</v>
      </c>
      <c r="W32" s="35">
        <v>88.4</v>
      </c>
      <c r="X32" s="21" t="s">
        <v>94</v>
      </c>
    </row>
    <row r="33" spans="2:40" s="142" customFormat="1" ht="24" customHeight="1">
      <c r="B33" s="134" t="s">
        <v>34</v>
      </c>
      <c r="C33" s="135">
        <f t="shared" si="0"/>
        <v>26</v>
      </c>
      <c r="D33" s="136">
        <v>254.1</v>
      </c>
      <c r="E33" s="137">
        <f t="shared" si="1"/>
        <v>27</v>
      </c>
      <c r="F33" s="136">
        <v>39.9</v>
      </c>
      <c r="G33" s="137">
        <f t="shared" si="2"/>
        <v>24</v>
      </c>
      <c r="H33" s="136">
        <v>30.3</v>
      </c>
      <c r="I33" s="137">
        <f t="shared" si="3"/>
        <v>25</v>
      </c>
      <c r="J33" s="136">
        <v>27</v>
      </c>
      <c r="K33" s="137">
        <f t="shared" si="4"/>
        <v>19</v>
      </c>
      <c r="L33" s="136">
        <v>18</v>
      </c>
      <c r="M33" s="146"/>
      <c r="N33" s="137">
        <f t="shared" si="5"/>
        <v>4</v>
      </c>
      <c r="O33" s="136">
        <v>54</v>
      </c>
      <c r="P33" s="137">
        <f t="shared" si="6"/>
        <v>14</v>
      </c>
      <c r="Q33" s="136">
        <v>7.8</v>
      </c>
      <c r="R33" s="137">
        <f t="shared" si="7"/>
        <v>38</v>
      </c>
      <c r="S33" s="136">
        <v>7.3</v>
      </c>
      <c r="T33" s="137">
        <f t="shared" si="8"/>
        <v>34</v>
      </c>
      <c r="U33" s="136">
        <v>12.1</v>
      </c>
      <c r="V33" s="137">
        <f t="shared" si="9"/>
        <v>36</v>
      </c>
      <c r="W33" s="136">
        <v>94</v>
      </c>
      <c r="X33" s="141" t="s">
        <v>95</v>
      </c>
      <c r="AA33" s="144"/>
      <c r="AC33" s="144"/>
      <c r="AE33" s="144"/>
      <c r="AG33" s="144"/>
      <c r="AI33" s="144"/>
      <c r="AK33" s="144"/>
      <c r="AM33" s="145"/>
      <c r="AN33" s="145"/>
    </row>
    <row r="34" spans="2:24" ht="12" customHeight="1">
      <c r="B34" s="18" t="s">
        <v>35</v>
      </c>
      <c r="C34" s="113">
        <f t="shared" si="0"/>
        <v>31</v>
      </c>
      <c r="D34" s="35">
        <v>246.6</v>
      </c>
      <c r="E34" s="115">
        <f t="shared" si="1"/>
        <v>32</v>
      </c>
      <c r="F34" s="35">
        <v>38.5</v>
      </c>
      <c r="G34" s="115">
        <f t="shared" si="2"/>
        <v>37</v>
      </c>
      <c r="H34" s="35">
        <v>28.1</v>
      </c>
      <c r="I34" s="115">
        <f t="shared" si="3"/>
        <v>9</v>
      </c>
      <c r="J34" s="35">
        <v>37.2</v>
      </c>
      <c r="K34" s="115">
        <f t="shared" si="4"/>
        <v>40</v>
      </c>
      <c r="L34" s="35">
        <v>14.3</v>
      </c>
      <c r="M34" s="26"/>
      <c r="N34" s="115">
        <f t="shared" si="5"/>
        <v>24</v>
      </c>
      <c r="O34" s="35">
        <v>47.7</v>
      </c>
      <c r="P34" s="115">
        <f t="shared" si="6"/>
        <v>5</v>
      </c>
      <c r="Q34" s="35">
        <v>8.5</v>
      </c>
      <c r="R34" s="115">
        <f t="shared" si="7"/>
        <v>20</v>
      </c>
      <c r="S34" s="35">
        <v>8.4</v>
      </c>
      <c r="T34" s="115">
        <f t="shared" si="8"/>
        <v>43</v>
      </c>
      <c r="U34" s="35">
        <v>10</v>
      </c>
      <c r="V34" s="115">
        <f t="shared" si="9"/>
        <v>46</v>
      </c>
      <c r="W34" s="35">
        <v>75.9</v>
      </c>
      <c r="X34" s="21" t="s">
        <v>96</v>
      </c>
    </row>
    <row r="35" spans="2:24" ht="12" customHeight="1">
      <c r="B35" s="18" t="s">
        <v>36</v>
      </c>
      <c r="C35" s="113">
        <f t="shared" si="0"/>
        <v>30</v>
      </c>
      <c r="D35" s="35">
        <v>247.5</v>
      </c>
      <c r="E35" s="115">
        <f t="shared" si="1"/>
        <v>31</v>
      </c>
      <c r="F35" s="35">
        <v>38.9</v>
      </c>
      <c r="G35" s="115">
        <f t="shared" si="2"/>
        <v>30</v>
      </c>
      <c r="H35" s="35">
        <v>29</v>
      </c>
      <c r="I35" s="115">
        <f t="shared" si="3"/>
        <v>12</v>
      </c>
      <c r="J35" s="35">
        <v>35.1</v>
      </c>
      <c r="K35" s="115">
        <f t="shared" si="4"/>
        <v>34</v>
      </c>
      <c r="L35" s="35">
        <v>15.3</v>
      </c>
      <c r="M35" s="26"/>
      <c r="N35" s="115">
        <f t="shared" si="5"/>
        <v>23</v>
      </c>
      <c r="O35" s="35">
        <v>47.9</v>
      </c>
      <c r="P35" s="115">
        <f t="shared" si="6"/>
        <v>24</v>
      </c>
      <c r="Q35" s="35">
        <v>7.3</v>
      </c>
      <c r="R35" s="115">
        <f t="shared" si="7"/>
        <v>20</v>
      </c>
      <c r="S35" s="35">
        <v>8.4</v>
      </c>
      <c r="T35" s="115">
        <f t="shared" si="8"/>
        <v>39</v>
      </c>
      <c r="U35" s="35">
        <v>11</v>
      </c>
      <c r="V35" s="115">
        <f t="shared" si="9"/>
        <v>39</v>
      </c>
      <c r="W35" s="35">
        <v>89</v>
      </c>
      <c r="X35" s="21" t="s">
        <v>97</v>
      </c>
    </row>
    <row r="36" spans="2:24" ht="12" customHeight="1">
      <c r="B36" s="18" t="s">
        <v>37</v>
      </c>
      <c r="C36" s="113">
        <f t="shared" si="0"/>
        <v>33</v>
      </c>
      <c r="D36" s="35">
        <v>243.6</v>
      </c>
      <c r="E36" s="115">
        <f t="shared" si="1"/>
        <v>24</v>
      </c>
      <c r="F36" s="35">
        <v>41.6</v>
      </c>
      <c r="G36" s="115">
        <f t="shared" si="2"/>
        <v>46</v>
      </c>
      <c r="H36" s="35">
        <v>24.5</v>
      </c>
      <c r="I36" s="115">
        <f t="shared" si="3"/>
        <v>20</v>
      </c>
      <c r="J36" s="35">
        <v>31.9</v>
      </c>
      <c r="K36" s="115">
        <f t="shared" si="4"/>
        <v>41</v>
      </c>
      <c r="L36" s="35">
        <v>14.1</v>
      </c>
      <c r="M36" s="26"/>
      <c r="N36" s="115">
        <f t="shared" si="5"/>
        <v>14</v>
      </c>
      <c r="O36" s="35">
        <v>51.2</v>
      </c>
      <c r="P36" s="115">
        <f t="shared" si="6"/>
        <v>41</v>
      </c>
      <c r="Q36" s="35">
        <v>6.2</v>
      </c>
      <c r="R36" s="115">
        <f t="shared" si="7"/>
        <v>36</v>
      </c>
      <c r="S36" s="35">
        <v>7.4</v>
      </c>
      <c r="T36" s="115">
        <f t="shared" si="8"/>
        <v>37</v>
      </c>
      <c r="U36" s="35">
        <v>11.5</v>
      </c>
      <c r="V36" s="115">
        <f t="shared" si="9"/>
        <v>44</v>
      </c>
      <c r="W36" s="35">
        <v>82.8</v>
      </c>
      <c r="X36" s="21" t="s">
        <v>98</v>
      </c>
    </row>
    <row r="37" spans="2:24" ht="12" customHeight="1">
      <c r="B37" s="18" t="s">
        <v>38</v>
      </c>
      <c r="C37" s="113">
        <f t="shared" si="0"/>
        <v>5</v>
      </c>
      <c r="D37" s="35">
        <v>291</v>
      </c>
      <c r="E37" s="115">
        <f t="shared" si="1"/>
        <v>7</v>
      </c>
      <c r="F37" s="35">
        <v>47.2</v>
      </c>
      <c r="G37" s="115">
        <f t="shared" si="2"/>
        <v>12</v>
      </c>
      <c r="H37" s="35">
        <v>33.6</v>
      </c>
      <c r="I37" s="115">
        <f t="shared" si="3"/>
        <v>2</v>
      </c>
      <c r="J37" s="35">
        <v>41.6</v>
      </c>
      <c r="K37" s="115">
        <f t="shared" si="4"/>
        <v>12</v>
      </c>
      <c r="L37" s="35">
        <v>19.6</v>
      </c>
      <c r="M37" s="26"/>
      <c r="N37" s="115">
        <f t="shared" si="5"/>
        <v>1</v>
      </c>
      <c r="O37" s="35">
        <v>56.7</v>
      </c>
      <c r="P37" s="115">
        <f t="shared" si="6"/>
        <v>5</v>
      </c>
      <c r="Q37" s="35">
        <v>8.5</v>
      </c>
      <c r="R37" s="115">
        <f t="shared" si="7"/>
        <v>4</v>
      </c>
      <c r="S37" s="35">
        <v>10.4</v>
      </c>
      <c r="T37" s="115">
        <f t="shared" si="8"/>
        <v>24</v>
      </c>
      <c r="U37" s="35">
        <v>14.3</v>
      </c>
      <c r="V37" s="115">
        <f t="shared" si="9"/>
        <v>31</v>
      </c>
      <c r="W37" s="35">
        <v>108.1</v>
      </c>
      <c r="X37" s="21" t="s">
        <v>99</v>
      </c>
    </row>
    <row r="38" spans="2:40" s="142" customFormat="1" ht="24" customHeight="1">
      <c r="B38" s="134" t="s">
        <v>39</v>
      </c>
      <c r="C38" s="135">
        <f t="shared" si="0"/>
        <v>6</v>
      </c>
      <c r="D38" s="136">
        <v>287.5</v>
      </c>
      <c r="E38" s="137">
        <f t="shared" si="1"/>
        <v>3</v>
      </c>
      <c r="F38" s="136">
        <v>52.9</v>
      </c>
      <c r="G38" s="137">
        <f t="shared" si="2"/>
        <v>14</v>
      </c>
      <c r="H38" s="136">
        <v>32.8</v>
      </c>
      <c r="I38" s="137">
        <f t="shared" si="3"/>
        <v>17</v>
      </c>
      <c r="J38" s="136">
        <v>32.5</v>
      </c>
      <c r="K38" s="137">
        <f t="shared" si="4"/>
        <v>3</v>
      </c>
      <c r="L38" s="136">
        <v>21.7</v>
      </c>
      <c r="M38" s="146"/>
      <c r="N38" s="137">
        <f t="shared" si="5"/>
        <v>12</v>
      </c>
      <c r="O38" s="136">
        <v>52.1</v>
      </c>
      <c r="P38" s="137">
        <f t="shared" si="6"/>
        <v>41</v>
      </c>
      <c r="Q38" s="136">
        <v>6.2</v>
      </c>
      <c r="R38" s="137">
        <f t="shared" si="7"/>
        <v>14</v>
      </c>
      <c r="S38" s="136">
        <v>9.1</v>
      </c>
      <c r="T38" s="137">
        <f t="shared" si="8"/>
        <v>26</v>
      </c>
      <c r="U38" s="136">
        <v>13.6</v>
      </c>
      <c r="V38" s="137">
        <f t="shared" si="9"/>
        <v>13</v>
      </c>
      <c r="W38" s="136">
        <v>129.7</v>
      </c>
      <c r="X38" s="141" t="s">
        <v>100</v>
      </c>
      <c r="AA38" s="144"/>
      <c r="AC38" s="144"/>
      <c r="AE38" s="144"/>
      <c r="AG38" s="144"/>
      <c r="AI38" s="144"/>
      <c r="AK38" s="144"/>
      <c r="AM38" s="145"/>
      <c r="AN38" s="145"/>
    </row>
    <row r="39" spans="2:24" ht="12" customHeight="1">
      <c r="B39" s="18" t="s">
        <v>40</v>
      </c>
      <c r="C39" s="113">
        <f t="shared" si="0"/>
        <v>2</v>
      </c>
      <c r="D39" s="35">
        <v>300.7</v>
      </c>
      <c r="E39" s="115">
        <f t="shared" si="1"/>
        <v>5</v>
      </c>
      <c r="F39" s="35">
        <v>52.7</v>
      </c>
      <c r="G39" s="115">
        <f t="shared" si="2"/>
        <v>7</v>
      </c>
      <c r="H39" s="35">
        <v>35.5</v>
      </c>
      <c r="I39" s="115">
        <f t="shared" si="3"/>
        <v>12</v>
      </c>
      <c r="J39" s="35">
        <v>35.1</v>
      </c>
      <c r="K39" s="115">
        <f t="shared" si="4"/>
        <v>2</v>
      </c>
      <c r="L39" s="35">
        <v>22.7</v>
      </c>
      <c r="M39" s="26"/>
      <c r="N39" s="115">
        <f t="shared" si="5"/>
        <v>8</v>
      </c>
      <c r="O39" s="35">
        <v>53.2</v>
      </c>
      <c r="P39" s="115">
        <f t="shared" si="6"/>
        <v>30</v>
      </c>
      <c r="Q39" s="35">
        <v>7</v>
      </c>
      <c r="R39" s="115">
        <f t="shared" si="7"/>
        <v>27</v>
      </c>
      <c r="S39" s="35">
        <v>7.9</v>
      </c>
      <c r="T39" s="115">
        <f t="shared" si="8"/>
        <v>9</v>
      </c>
      <c r="U39" s="35">
        <v>16.6</v>
      </c>
      <c r="V39" s="115">
        <f t="shared" si="9"/>
        <v>8</v>
      </c>
      <c r="W39" s="35">
        <v>143.9</v>
      </c>
      <c r="X39" s="21" t="s">
        <v>101</v>
      </c>
    </row>
    <row r="40" spans="2:24" ht="12" customHeight="1">
      <c r="B40" s="18" t="s">
        <v>41</v>
      </c>
      <c r="C40" s="113">
        <f t="shared" si="0"/>
        <v>28</v>
      </c>
      <c r="D40" s="35">
        <v>253.3</v>
      </c>
      <c r="E40" s="115">
        <f t="shared" si="1"/>
        <v>27</v>
      </c>
      <c r="F40" s="35">
        <v>39.9</v>
      </c>
      <c r="G40" s="115">
        <f t="shared" si="2"/>
        <v>34</v>
      </c>
      <c r="H40" s="35">
        <v>28.5</v>
      </c>
      <c r="I40" s="115">
        <f t="shared" si="3"/>
        <v>15</v>
      </c>
      <c r="J40" s="35">
        <v>33.4</v>
      </c>
      <c r="K40" s="115">
        <f t="shared" si="4"/>
        <v>27</v>
      </c>
      <c r="L40" s="35">
        <v>17.1</v>
      </c>
      <c r="M40" s="26"/>
      <c r="N40" s="115">
        <f t="shared" si="5"/>
        <v>28</v>
      </c>
      <c r="O40" s="35">
        <v>46.8</v>
      </c>
      <c r="P40" s="115">
        <f t="shared" si="6"/>
        <v>40</v>
      </c>
      <c r="Q40" s="35">
        <v>6.3</v>
      </c>
      <c r="R40" s="115">
        <f t="shared" si="7"/>
        <v>40</v>
      </c>
      <c r="S40" s="35">
        <v>6.6</v>
      </c>
      <c r="T40" s="115">
        <f t="shared" si="8"/>
        <v>28</v>
      </c>
      <c r="U40" s="35">
        <v>13.4</v>
      </c>
      <c r="V40" s="115">
        <f t="shared" si="9"/>
        <v>25</v>
      </c>
      <c r="W40" s="35">
        <v>114.6</v>
      </c>
      <c r="X40" s="21" t="s">
        <v>102</v>
      </c>
    </row>
    <row r="41" spans="2:24" ht="12" customHeight="1">
      <c r="B41" s="18" t="s">
        <v>42</v>
      </c>
      <c r="C41" s="113">
        <f t="shared" si="0"/>
        <v>25</v>
      </c>
      <c r="D41" s="35">
        <v>254.8</v>
      </c>
      <c r="E41" s="115">
        <f t="shared" si="1"/>
        <v>29</v>
      </c>
      <c r="F41" s="35">
        <v>39.6</v>
      </c>
      <c r="G41" s="115">
        <f t="shared" si="2"/>
        <v>33</v>
      </c>
      <c r="H41" s="35">
        <v>28.6</v>
      </c>
      <c r="I41" s="115">
        <f t="shared" si="3"/>
        <v>5</v>
      </c>
      <c r="J41" s="35">
        <v>39.9</v>
      </c>
      <c r="K41" s="115">
        <f t="shared" si="4"/>
        <v>33</v>
      </c>
      <c r="L41" s="35">
        <v>15.8</v>
      </c>
      <c r="M41" s="26"/>
      <c r="N41" s="115">
        <f t="shared" si="5"/>
        <v>30</v>
      </c>
      <c r="O41" s="35">
        <v>46.4</v>
      </c>
      <c r="P41" s="115">
        <f t="shared" si="6"/>
        <v>12</v>
      </c>
      <c r="Q41" s="35">
        <v>8</v>
      </c>
      <c r="R41" s="115">
        <f t="shared" si="7"/>
        <v>39</v>
      </c>
      <c r="S41" s="35">
        <v>6.9</v>
      </c>
      <c r="T41" s="115">
        <f t="shared" si="8"/>
        <v>38</v>
      </c>
      <c r="U41" s="35">
        <v>11.3</v>
      </c>
      <c r="V41" s="115">
        <f t="shared" si="9"/>
        <v>34</v>
      </c>
      <c r="W41" s="35">
        <v>102.4</v>
      </c>
      <c r="X41" s="21" t="s">
        <v>103</v>
      </c>
    </row>
    <row r="42" spans="2:24" ht="12" customHeight="1">
      <c r="B42" s="18" t="s">
        <v>43</v>
      </c>
      <c r="C42" s="113">
        <f t="shared" si="0"/>
        <v>3</v>
      </c>
      <c r="D42" s="35">
        <v>293.5</v>
      </c>
      <c r="E42" s="115">
        <f t="shared" si="1"/>
        <v>9</v>
      </c>
      <c r="F42" s="35">
        <v>46.4</v>
      </c>
      <c r="G42" s="115">
        <f t="shared" si="2"/>
        <v>8</v>
      </c>
      <c r="H42" s="35">
        <v>35.1</v>
      </c>
      <c r="I42" s="115">
        <f t="shared" si="3"/>
        <v>2</v>
      </c>
      <c r="J42" s="35">
        <v>41.6</v>
      </c>
      <c r="K42" s="115">
        <f t="shared" si="4"/>
        <v>36</v>
      </c>
      <c r="L42" s="35">
        <v>15.1</v>
      </c>
      <c r="M42" s="26"/>
      <c r="N42" s="115">
        <f t="shared" si="5"/>
        <v>3</v>
      </c>
      <c r="O42" s="35">
        <v>54.5</v>
      </c>
      <c r="P42" s="115">
        <f t="shared" si="6"/>
        <v>1</v>
      </c>
      <c r="Q42" s="35">
        <v>9.1</v>
      </c>
      <c r="R42" s="115">
        <f t="shared" si="7"/>
        <v>9</v>
      </c>
      <c r="S42" s="35">
        <v>9.8</v>
      </c>
      <c r="T42" s="115">
        <f t="shared" si="8"/>
        <v>21</v>
      </c>
      <c r="U42" s="35">
        <v>14.6</v>
      </c>
      <c r="V42" s="115">
        <f t="shared" si="9"/>
        <v>9</v>
      </c>
      <c r="W42" s="35">
        <v>137.6</v>
      </c>
      <c r="X42" s="21" t="s">
        <v>77</v>
      </c>
    </row>
    <row r="43" spans="2:40" s="142" customFormat="1" ht="24" customHeight="1">
      <c r="B43" s="134" t="s">
        <v>44</v>
      </c>
      <c r="C43" s="135">
        <f t="shared" si="0"/>
        <v>11</v>
      </c>
      <c r="D43" s="136">
        <v>276.6</v>
      </c>
      <c r="E43" s="137">
        <f t="shared" si="1"/>
        <v>14</v>
      </c>
      <c r="F43" s="136">
        <v>44.4</v>
      </c>
      <c r="G43" s="137">
        <f t="shared" si="2"/>
        <v>22</v>
      </c>
      <c r="H43" s="136">
        <v>30.9</v>
      </c>
      <c r="I43" s="137">
        <f t="shared" si="3"/>
        <v>10</v>
      </c>
      <c r="J43" s="136">
        <v>36.6</v>
      </c>
      <c r="K43" s="137">
        <f t="shared" si="4"/>
        <v>6</v>
      </c>
      <c r="L43" s="136">
        <v>20.7</v>
      </c>
      <c r="M43" s="146"/>
      <c r="N43" s="137">
        <f t="shared" si="5"/>
        <v>6</v>
      </c>
      <c r="O43" s="136">
        <v>53.6</v>
      </c>
      <c r="P43" s="137">
        <f t="shared" si="6"/>
        <v>24</v>
      </c>
      <c r="Q43" s="136">
        <v>7.3</v>
      </c>
      <c r="R43" s="137">
        <f t="shared" si="7"/>
        <v>1</v>
      </c>
      <c r="S43" s="136">
        <v>11</v>
      </c>
      <c r="T43" s="137">
        <f t="shared" si="8"/>
        <v>25</v>
      </c>
      <c r="U43" s="136">
        <v>14.2</v>
      </c>
      <c r="V43" s="137">
        <f t="shared" si="9"/>
        <v>16</v>
      </c>
      <c r="W43" s="136">
        <v>121.7</v>
      </c>
      <c r="X43" s="141" t="s">
        <v>104</v>
      </c>
      <c r="AA43" s="144"/>
      <c r="AC43" s="144"/>
      <c r="AE43" s="144"/>
      <c r="AG43" s="144"/>
      <c r="AI43" s="144"/>
      <c r="AK43" s="144"/>
      <c r="AM43" s="145"/>
      <c r="AN43" s="145"/>
    </row>
    <row r="44" spans="2:24" ht="12" customHeight="1">
      <c r="B44" s="18" t="s">
        <v>45</v>
      </c>
      <c r="C44" s="113">
        <f t="shared" si="0"/>
        <v>16</v>
      </c>
      <c r="D44" s="35">
        <v>268.3</v>
      </c>
      <c r="E44" s="115">
        <f t="shared" si="1"/>
        <v>11</v>
      </c>
      <c r="F44" s="35">
        <v>45.4</v>
      </c>
      <c r="G44" s="115">
        <f t="shared" si="2"/>
        <v>28</v>
      </c>
      <c r="H44" s="35">
        <v>29.6</v>
      </c>
      <c r="I44" s="115">
        <f t="shared" si="3"/>
        <v>19</v>
      </c>
      <c r="J44" s="35">
        <v>32.2</v>
      </c>
      <c r="K44" s="115">
        <f t="shared" si="4"/>
        <v>21</v>
      </c>
      <c r="L44" s="35">
        <v>17.6</v>
      </c>
      <c r="M44" s="26"/>
      <c r="N44" s="115">
        <f t="shared" si="5"/>
        <v>5</v>
      </c>
      <c r="O44" s="35">
        <v>53.7</v>
      </c>
      <c r="P44" s="115">
        <f t="shared" si="6"/>
        <v>44</v>
      </c>
      <c r="Q44" s="35">
        <v>5.9</v>
      </c>
      <c r="R44" s="115">
        <f t="shared" si="7"/>
        <v>3</v>
      </c>
      <c r="S44" s="35">
        <v>10.8</v>
      </c>
      <c r="T44" s="115">
        <f t="shared" si="8"/>
        <v>17</v>
      </c>
      <c r="U44" s="35">
        <v>15.2</v>
      </c>
      <c r="V44" s="115">
        <f t="shared" si="9"/>
        <v>21</v>
      </c>
      <c r="W44" s="35">
        <v>118.2</v>
      </c>
      <c r="X44" s="21" t="s">
        <v>105</v>
      </c>
    </row>
    <row r="45" spans="2:24" ht="12" customHeight="1">
      <c r="B45" s="18" t="s">
        <v>196</v>
      </c>
      <c r="C45" s="113">
        <f t="shared" si="0"/>
        <v>18</v>
      </c>
      <c r="D45" s="35">
        <v>264.1</v>
      </c>
      <c r="E45" s="115">
        <f t="shared" si="1"/>
        <v>12</v>
      </c>
      <c r="F45" s="35">
        <v>45.2</v>
      </c>
      <c r="G45" s="115">
        <f t="shared" si="2"/>
        <v>43</v>
      </c>
      <c r="H45" s="35">
        <v>26</v>
      </c>
      <c r="I45" s="115">
        <f t="shared" si="3"/>
        <v>7</v>
      </c>
      <c r="J45" s="35">
        <v>37.9</v>
      </c>
      <c r="K45" s="115">
        <f t="shared" si="4"/>
        <v>16</v>
      </c>
      <c r="L45" s="35">
        <v>19</v>
      </c>
      <c r="M45" s="26"/>
      <c r="N45" s="115">
        <f t="shared" si="5"/>
        <v>27</v>
      </c>
      <c r="O45" s="35">
        <v>47.4</v>
      </c>
      <c r="P45" s="115">
        <f t="shared" si="6"/>
        <v>7</v>
      </c>
      <c r="Q45" s="35">
        <v>8.3</v>
      </c>
      <c r="R45" s="115">
        <f t="shared" si="7"/>
        <v>20</v>
      </c>
      <c r="S45" s="35">
        <v>8.4</v>
      </c>
      <c r="T45" s="115">
        <f t="shared" si="8"/>
        <v>26</v>
      </c>
      <c r="U45" s="35">
        <v>13.6</v>
      </c>
      <c r="V45" s="115">
        <f t="shared" si="9"/>
        <v>15</v>
      </c>
      <c r="W45" s="35">
        <v>124.4</v>
      </c>
      <c r="X45" s="21" t="s">
        <v>92</v>
      </c>
    </row>
    <row r="46" spans="2:24" ht="12" customHeight="1">
      <c r="B46" s="18" t="s">
        <v>46</v>
      </c>
      <c r="C46" s="113">
        <f t="shared" si="0"/>
        <v>8</v>
      </c>
      <c r="D46" s="35">
        <v>282.9</v>
      </c>
      <c r="E46" s="115">
        <f t="shared" si="1"/>
        <v>15</v>
      </c>
      <c r="F46" s="35">
        <v>44.2</v>
      </c>
      <c r="G46" s="115">
        <f t="shared" si="2"/>
        <v>29</v>
      </c>
      <c r="H46" s="35">
        <v>29.2</v>
      </c>
      <c r="I46" s="115">
        <f t="shared" si="3"/>
        <v>8</v>
      </c>
      <c r="J46" s="35">
        <v>37.7</v>
      </c>
      <c r="K46" s="115">
        <f t="shared" si="4"/>
        <v>15</v>
      </c>
      <c r="L46" s="35">
        <v>19.1</v>
      </c>
      <c r="M46" s="26"/>
      <c r="N46" s="115">
        <f t="shared" si="5"/>
        <v>9</v>
      </c>
      <c r="O46" s="35">
        <v>53.1</v>
      </c>
      <c r="P46" s="115">
        <f t="shared" si="6"/>
        <v>36</v>
      </c>
      <c r="Q46" s="35">
        <v>6.7</v>
      </c>
      <c r="R46" s="115">
        <f t="shared" si="7"/>
        <v>14</v>
      </c>
      <c r="S46" s="35">
        <v>9.1</v>
      </c>
      <c r="T46" s="115">
        <f t="shared" si="8"/>
        <v>20</v>
      </c>
      <c r="U46" s="35">
        <v>14.9</v>
      </c>
      <c r="V46" s="115">
        <f t="shared" si="9"/>
        <v>3</v>
      </c>
      <c r="W46" s="35">
        <v>158.2</v>
      </c>
      <c r="X46" s="21" t="s">
        <v>106</v>
      </c>
    </row>
    <row r="47" spans="2:24" ht="12" customHeight="1">
      <c r="B47" s="18" t="s">
        <v>47</v>
      </c>
      <c r="C47" s="113">
        <f t="shared" si="0"/>
        <v>24</v>
      </c>
      <c r="D47" s="35">
        <v>258.5</v>
      </c>
      <c r="E47" s="115">
        <f t="shared" si="1"/>
        <v>37</v>
      </c>
      <c r="F47" s="35">
        <v>36.3</v>
      </c>
      <c r="G47" s="115">
        <f t="shared" si="2"/>
        <v>27</v>
      </c>
      <c r="H47" s="35">
        <v>29.8</v>
      </c>
      <c r="I47" s="115">
        <f t="shared" si="3"/>
        <v>4</v>
      </c>
      <c r="J47" s="35">
        <v>41.4</v>
      </c>
      <c r="K47" s="115">
        <f t="shared" si="4"/>
        <v>31</v>
      </c>
      <c r="L47" s="35">
        <v>16.1</v>
      </c>
      <c r="M47" s="26"/>
      <c r="N47" s="115">
        <f t="shared" si="5"/>
        <v>29</v>
      </c>
      <c r="O47" s="35">
        <v>46.5</v>
      </c>
      <c r="P47" s="115">
        <f t="shared" si="6"/>
        <v>10</v>
      </c>
      <c r="Q47" s="35">
        <v>8.1</v>
      </c>
      <c r="R47" s="115">
        <f t="shared" si="7"/>
        <v>11</v>
      </c>
      <c r="S47" s="35">
        <v>9.2</v>
      </c>
      <c r="T47" s="115">
        <f t="shared" si="8"/>
        <v>29</v>
      </c>
      <c r="U47" s="35">
        <v>13.1</v>
      </c>
      <c r="V47" s="115">
        <f t="shared" si="9"/>
        <v>37</v>
      </c>
      <c r="W47" s="35">
        <v>93.1</v>
      </c>
      <c r="X47" s="21" t="s">
        <v>78</v>
      </c>
    </row>
    <row r="48" spans="2:40" s="142" customFormat="1" ht="24" customHeight="1">
      <c r="B48" s="134" t="s">
        <v>48</v>
      </c>
      <c r="C48" s="135">
        <f t="shared" si="0"/>
        <v>9</v>
      </c>
      <c r="D48" s="136">
        <v>281.2</v>
      </c>
      <c r="E48" s="137">
        <f t="shared" si="1"/>
        <v>25</v>
      </c>
      <c r="F48" s="136">
        <v>41.3</v>
      </c>
      <c r="G48" s="137">
        <f t="shared" si="2"/>
        <v>10</v>
      </c>
      <c r="H48" s="136">
        <v>34.5</v>
      </c>
      <c r="I48" s="137">
        <f t="shared" si="3"/>
        <v>1</v>
      </c>
      <c r="J48" s="136">
        <v>47.5</v>
      </c>
      <c r="K48" s="137">
        <f t="shared" si="4"/>
        <v>13</v>
      </c>
      <c r="L48" s="136">
        <v>19.5</v>
      </c>
      <c r="M48" s="146"/>
      <c r="N48" s="137">
        <f t="shared" si="5"/>
        <v>25</v>
      </c>
      <c r="O48" s="136">
        <v>47.6</v>
      </c>
      <c r="P48" s="137">
        <f t="shared" si="6"/>
        <v>36</v>
      </c>
      <c r="Q48" s="136">
        <v>6.7</v>
      </c>
      <c r="R48" s="137">
        <f t="shared" si="7"/>
        <v>17</v>
      </c>
      <c r="S48" s="136">
        <v>8.7</v>
      </c>
      <c r="T48" s="137">
        <f t="shared" si="8"/>
        <v>16</v>
      </c>
      <c r="U48" s="136">
        <v>15.5</v>
      </c>
      <c r="V48" s="137">
        <f t="shared" si="9"/>
        <v>23</v>
      </c>
      <c r="W48" s="136">
        <v>117.5</v>
      </c>
      <c r="X48" s="141" t="s">
        <v>107</v>
      </c>
      <c r="AA48" s="144"/>
      <c r="AC48" s="144"/>
      <c r="AE48" s="144"/>
      <c r="AG48" s="144"/>
      <c r="AI48" s="144"/>
      <c r="AK48" s="144"/>
      <c r="AM48" s="145"/>
      <c r="AN48" s="145"/>
    </row>
    <row r="49" spans="2:24" ht="12" customHeight="1">
      <c r="B49" s="18" t="s">
        <v>49</v>
      </c>
      <c r="C49" s="113">
        <f t="shared" si="0"/>
        <v>7</v>
      </c>
      <c r="D49" s="35">
        <v>283.9</v>
      </c>
      <c r="E49" s="115">
        <f t="shared" si="1"/>
        <v>39</v>
      </c>
      <c r="F49" s="35">
        <v>35.8</v>
      </c>
      <c r="G49" s="115">
        <f t="shared" si="2"/>
        <v>6</v>
      </c>
      <c r="H49" s="35">
        <v>35.9</v>
      </c>
      <c r="I49" s="115">
        <f t="shared" si="3"/>
        <v>6</v>
      </c>
      <c r="J49" s="35">
        <v>38.9</v>
      </c>
      <c r="K49" s="115">
        <f t="shared" si="4"/>
        <v>22</v>
      </c>
      <c r="L49" s="35">
        <v>17.4</v>
      </c>
      <c r="M49" s="26"/>
      <c r="N49" s="115">
        <f t="shared" si="5"/>
        <v>9</v>
      </c>
      <c r="O49" s="35">
        <v>53.1</v>
      </c>
      <c r="P49" s="115">
        <f t="shared" si="6"/>
        <v>2</v>
      </c>
      <c r="Q49" s="35">
        <v>9</v>
      </c>
      <c r="R49" s="115">
        <f t="shared" si="7"/>
        <v>2</v>
      </c>
      <c r="S49" s="35">
        <v>10.9</v>
      </c>
      <c r="T49" s="115">
        <f t="shared" si="8"/>
        <v>19</v>
      </c>
      <c r="U49" s="35">
        <v>15</v>
      </c>
      <c r="V49" s="115">
        <f t="shared" si="9"/>
        <v>19</v>
      </c>
      <c r="W49" s="35">
        <v>119.3</v>
      </c>
      <c r="X49" s="21" t="s">
        <v>89</v>
      </c>
    </row>
    <row r="50" spans="2:24" ht="12" customHeight="1">
      <c r="B50" s="18" t="s">
        <v>50</v>
      </c>
      <c r="C50" s="113">
        <f t="shared" si="0"/>
        <v>19</v>
      </c>
      <c r="D50" s="35">
        <v>262</v>
      </c>
      <c r="E50" s="115">
        <f t="shared" si="1"/>
        <v>45</v>
      </c>
      <c r="F50" s="35">
        <v>32.8</v>
      </c>
      <c r="G50" s="115">
        <f t="shared" si="2"/>
        <v>19</v>
      </c>
      <c r="H50" s="35">
        <v>31.4</v>
      </c>
      <c r="I50" s="115">
        <f t="shared" si="3"/>
        <v>11</v>
      </c>
      <c r="J50" s="35">
        <v>35.7</v>
      </c>
      <c r="K50" s="115">
        <f t="shared" si="4"/>
        <v>20</v>
      </c>
      <c r="L50" s="35">
        <v>17.7</v>
      </c>
      <c r="M50" s="26"/>
      <c r="N50" s="115">
        <f t="shared" si="5"/>
        <v>20</v>
      </c>
      <c r="O50" s="35">
        <v>48.9</v>
      </c>
      <c r="P50" s="115">
        <f t="shared" si="6"/>
        <v>30</v>
      </c>
      <c r="Q50" s="35">
        <v>7</v>
      </c>
      <c r="R50" s="115">
        <f t="shared" si="7"/>
        <v>6</v>
      </c>
      <c r="S50" s="35">
        <v>10.1</v>
      </c>
      <c r="T50" s="115">
        <f t="shared" si="8"/>
        <v>10</v>
      </c>
      <c r="U50" s="35">
        <v>16.4</v>
      </c>
      <c r="V50" s="115">
        <f t="shared" si="9"/>
        <v>26</v>
      </c>
      <c r="W50" s="35">
        <v>114.2</v>
      </c>
      <c r="X50" s="21" t="s">
        <v>108</v>
      </c>
    </row>
    <row r="51" spans="2:24" ht="12" customHeight="1">
      <c r="B51" s="17" t="s">
        <v>51</v>
      </c>
      <c r="C51" s="118">
        <f t="shared" si="0"/>
        <v>17</v>
      </c>
      <c r="D51" s="36">
        <v>268</v>
      </c>
      <c r="E51" s="116">
        <f t="shared" si="1"/>
        <v>30</v>
      </c>
      <c r="F51" s="36">
        <v>39.1</v>
      </c>
      <c r="G51" s="116">
        <f t="shared" si="2"/>
        <v>21</v>
      </c>
      <c r="H51" s="36">
        <v>31.2</v>
      </c>
      <c r="I51" s="116">
        <f t="shared" si="3"/>
        <v>14</v>
      </c>
      <c r="J51" s="36">
        <v>34</v>
      </c>
      <c r="K51" s="116">
        <f t="shared" si="4"/>
        <v>18</v>
      </c>
      <c r="L51" s="36">
        <v>18.7</v>
      </c>
      <c r="M51" s="27"/>
      <c r="N51" s="116">
        <f t="shared" si="5"/>
        <v>17</v>
      </c>
      <c r="O51" s="36">
        <v>50.5</v>
      </c>
      <c r="P51" s="116">
        <f t="shared" si="6"/>
        <v>18</v>
      </c>
      <c r="Q51" s="36">
        <v>7.5</v>
      </c>
      <c r="R51" s="116">
        <f t="shared" si="7"/>
        <v>5</v>
      </c>
      <c r="S51" s="35">
        <v>10.3</v>
      </c>
      <c r="T51" s="116">
        <f t="shared" si="8"/>
        <v>15</v>
      </c>
      <c r="U51" s="36">
        <v>15.7</v>
      </c>
      <c r="V51" s="116">
        <f t="shared" si="9"/>
        <v>14</v>
      </c>
      <c r="W51" s="36">
        <v>124.8</v>
      </c>
      <c r="X51" s="22" t="s">
        <v>96</v>
      </c>
    </row>
    <row r="52" spans="2:24" ht="12" customHeight="1">
      <c r="B52" s="18" t="s">
        <v>52</v>
      </c>
      <c r="C52" s="113">
        <f t="shared" si="0"/>
        <v>22</v>
      </c>
      <c r="D52" s="35">
        <v>258.9</v>
      </c>
      <c r="E52" s="115">
        <f t="shared" si="1"/>
        <v>33</v>
      </c>
      <c r="F52" s="35">
        <v>38.1</v>
      </c>
      <c r="G52" s="115">
        <f t="shared" si="2"/>
        <v>23</v>
      </c>
      <c r="H52" s="35">
        <v>30.7</v>
      </c>
      <c r="I52" s="115">
        <f t="shared" si="3"/>
        <v>22</v>
      </c>
      <c r="J52" s="35">
        <v>29.6</v>
      </c>
      <c r="K52" s="115">
        <f t="shared" si="4"/>
        <v>27</v>
      </c>
      <c r="L52" s="35">
        <v>17.1</v>
      </c>
      <c r="M52" s="26"/>
      <c r="N52" s="115">
        <f t="shared" si="5"/>
        <v>33</v>
      </c>
      <c r="O52" s="35">
        <v>45.2</v>
      </c>
      <c r="P52" s="115">
        <f t="shared" si="6"/>
        <v>34</v>
      </c>
      <c r="Q52" s="35">
        <v>6.8</v>
      </c>
      <c r="R52" s="115">
        <f t="shared" si="7"/>
        <v>6</v>
      </c>
      <c r="S52" s="35">
        <v>10.1</v>
      </c>
      <c r="T52" s="115">
        <f t="shared" si="8"/>
        <v>4</v>
      </c>
      <c r="U52" s="35">
        <v>17.7</v>
      </c>
      <c r="V52" s="115">
        <f t="shared" si="9"/>
        <v>22</v>
      </c>
      <c r="W52" s="35">
        <v>117.9</v>
      </c>
      <c r="X52" s="21" t="s">
        <v>75</v>
      </c>
    </row>
    <row r="53" spans="2:40" s="142" customFormat="1" ht="24" customHeight="1">
      <c r="B53" s="134" t="s">
        <v>53</v>
      </c>
      <c r="C53" s="135">
        <f t="shared" si="0"/>
        <v>10</v>
      </c>
      <c r="D53" s="136">
        <v>276.8</v>
      </c>
      <c r="E53" s="137">
        <f t="shared" si="1"/>
        <v>46</v>
      </c>
      <c r="F53" s="136">
        <v>32.1</v>
      </c>
      <c r="G53" s="137">
        <f t="shared" si="2"/>
        <v>18</v>
      </c>
      <c r="H53" s="136">
        <v>32</v>
      </c>
      <c r="I53" s="137">
        <f t="shared" si="3"/>
        <v>18</v>
      </c>
      <c r="J53" s="136">
        <v>32.3</v>
      </c>
      <c r="K53" s="137">
        <f t="shared" si="4"/>
        <v>24</v>
      </c>
      <c r="L53" s="136">
        <v>17.3</v>
      </c>
      <c r="M53" s="146"/>
      <c r="N53" s="137">
        <f t="shared" si="5"/>
        <v>11</v>
      </c>
      <c r="O53" s="136">
        <v>52.2</v>
      </c>
      <c r="P53" s="137">
        <f t="shared" si="6"/>
        <v>34</v>
      </c>
      <c r="Q53" s="136">
        <v>6.8</v>
      </c>
      <c r="R53" s="137">
        <f t="shared" si="7"/>
        <v>6</v>
      </c>
      <c r="S53" s="136">
        <v>10.1</v>
      </c>
      <c r="T53" s="137">
        <f t="shared" si="8"/>
        <v>3</v>
      </c>
      <c r="U53" s="136">
        <v>18.5</v>
      </c>
      <c r="V53" s="137">
        <f t="shared" si="9"/>
        <v>7</v>
      </c>
      <c r="W53" s="136">
        <v>145.7</v>
      </c>
      <c r="X53" s="141" t="s">
        <v>109</v>
      </c>
      <c r="AA53" s="144"/>
      <c r="AC53" s="144"/>
      <c r="AE53" s="144"/>
      <c r="AG53" s="144"/>
      <c r="AI53" s="144"/>
      <c r="AK53" s="144"/>
      <c r="AM53" s="145"/>
      <c r="AN53" s="145"/>
    </row>
    <row r="54" spans="2:24" ht="12" customHeight="1">
      <c r="B54" s="52" t="s">
        <v>54</v>
      </c>
      <c r="C54" s="114">
        <f t="shared" si="0"/>
        <v>47</v>
      </c>
      <c r="D54" s="53">
        <v>181</v>
      </c>
      <c r="E54" s="117">
        <f t="shared" si="1"/>
        <v>47</v>
      </c>
      <c r="F54" s="53">
        <v>16.9</v>
      </c>
      <c r="G54" s="117">
        <f t="shared" si="2"/>
        <v>47</v>
      </c>
      <c r="H54" s="53">
        <v>24.1</v>
      </c>
      <c r="I54" s="117">
        <f t="shared" si="3"/>
        <v>47</v>
      </c>
      <c r="J54" s="53">
        <v>12.4</v>
      </c>
      <c r="K54" s="117">
        <f t="shared" si="4"/>
        <v>47</v>
      </c>
      <c r="L54" s="53">
        <v>8.6</v>
      </c>
      <c r="M54" s="26"/>
      <c r="N54" s="117">
        <f t="shared" si="5"/>
        <v>40</v>
      </c>
      <c r="O54" s="53">
        <v>42.3</v>
      </c>
      <c r="P54" s="117">
        <f t="shared" si="6"/>
        <v>47</v>
      </c>
      <c r="Q54" s="53">
        <v>5.5</v>
      </c>
      <c r="R54" s="117">
        <f t="shared" si="7"/>
        <v>31</v>
      </c>
      <c r="S54" s="53">
        <v>7.7</v>
      </c>
      <c r="T54" s="117">
        <f t="shared" si="8"/>
        <v>46</v>
      </c>
      <c r="U54" s="53">
        <v>9.5</v>
      </c>
      <c r="V54" s="117">
        <f t="shared" si="9"/>
        <v>47</v>
      </c>
      <c r="W54" s="53">
        <v>60.9</v>
      </c>
      <c r="X54" s="56" t="s">
        <v>110</v>
      </c>
    </row>
    <row r="55" spans="2:22" ht="13.5">
      <c r="B55" s="24" t="s">
        <v>124</v>
      </c>
      <c r="C55" s="23" t="s">
        <v>204</v>
      </c>
      <c r="D55" s="9"/>
      <c r="E55" s="9"/>
      <c r="F55" s="9"/>
      <c r="G55" s="9"/>
      <c r="H55" s="9"/>
      <c r="I55" s="10"/>
      <c r="K55" s="9"/>
      <c r="L55" s="9"/>
      <c r="M55" s="30"/>
      <c r="N55" s="30"/>
      <c r="O55" s="9"/>
      <c r="P55" s="9"/>
      <c r="Q55" s="9"/>
      <c r="R55" s="10"/>
      <c r="T55" s="10"/>
      <c r="V55" s="10"/>
    </row>
    <row r="56" spans="3:22" ht="13.5">
      <c r="C56" s="23"/>
      <c r="D56" s="9"/>
      <c r="E56" s="9"/>
      <c r="F56" s="9"/>
      <c r="G56" s="9"/>
      <c r="H56" s="9"/>
      <c r="I56" s="10"/>
      <c r="K56" s="9"/>
      <c r="L56" s="9"/>
      <c r="M56" s="30"/>
      <c r="N56" s="9"/>
      <c r="O56" s="9"/>
      <c r="P56" s="9"/>
      <c r="Q56" s="9"/>
      <c r="R56" s="10"/>
      <c r="T56" s="10"/>
      <c r="V56" s="10"/>
    </row>
    <row r="57" spans="3:22" ht="13.5">
      <c r="C57" s="9"/>
      <c r="D57" s="9"/>
      <c r="E57" s="9"/>
      <c r="F57" s="9"/>
      <c r="G57" s="9"/>
      <c r="H57" s="9"/>
      <c r="I57" s="10"/>
      <c r="K57" s="9"/>
      <c r="L57" s="9"/>
      <c r="M57" s="30"/>
      <c r="N57" s="9"/>
      <c r="O57" s="9"/>
      <c r="P57" s="9"/>
      <c r="Q57" s="9"/>
      <c r="R57" s="10"/>
      <c r="T57" s="10"/>
      <c r="V57" s="10"/>
    </row>
    <row r="58" spans="3:22" ht="13.5">
      <c r="C58" s="9"/>
      <c r="D58" s="9"/>
      <c r="E58" s="9"/>
      <c r="F58" s="9"/>
      <c r="G58" s="9"/>
      <c r="H58" s="9"/>
      <c r="I58" s="10"/>
      <c r="K58" s="9"/>
      <c r="L58" s="9"/>
      <c r="M58" s="30"/>
      <c r="N58" s="9"/>
      <c r="O58" s="9"/>
      <c r="P58" s="9"/>
      <c r="Q58" s="9"/>
      <c r="R58" s="10"/>
      <c r="T58" s="10"/>
      <c r="V58" s="10"/>
    </row>
    <row r="59" spans="3:22" ht="13.5">
      <c r="C59" s="9"/>
      <c r="D59" s="9"/>
      <c r="E59" s="9"/>
      <c r="F59" s="9"/>
      <c r="G59" s="9"/>
      <c r="H59" s="9"/>
      <c r="I59" s="10"/>
      <c r="K59" s="9"/>
      <c r="L59" s="9"/>
      <c r="M59" s="30"/>
      <c r="N59" s="9"/>
      <c r="O59" s="9"/>
      <c r="P59" s="9"/>
      <c r="Q59" s="9"/>
      <c r="R59" s="10"/>
      <c r="T59" s="10"/>
      <c r="V59" s="10"/>
    </row>
    <row r="60" spans="3:22" ht="13.5">
      <c r="C60" s="9"/>
      <c r="D60" s="9"/>
      <c r="E60" s="9"/>
      <c r="F60" s="9"/>
      <c r="G60" s="9"/>
      <c r="H60" s="9"/>
      <c r="I60" s="10"/>
      <c r="K60" s="9"/>
      <c r="L60" s="9"/>
      <c r="M60" s="30"/>
      <c r="N60" s="9"/>
      <c r="O60" s="9"/>
      <c r="P60" s="9"/>
      <c r="Q60" s="9"/>
      <c r="R60" s="10"/>
      <c r="T60" s="10"/>
      <c r="V60" s="10"/>
    </row>
    <row r="61" spans="3:22" ht="13.5">
      <c r="C61" s="9"/>
      <c r="D61" s="9"/>
      <c r="E61" s="9"/>
      <c r="F61" s="9"/>
      <c r="G61" s="9"/>
      <c r="H61" s="9"/>
      <c r="I61" s="10"/>
      <c r="K61" s="9"/>
      <c r="L61" s="9"/>
      <c r="M61" s="30"/>
      <c r="N61" s="9"/>
      <c r="O61" s="9"/>
      <c r="P61" s="9"/>
      <c r="Q61" s="9"/>
      <c r="R61" s="10"/>
      <c r="T61" s="10"/>
      <c r="V61" s="10"/>
    </row>
    <row r="62" spans="3:22" ht="13.5">
      <c r="C62" s="9"/>
      <c r="D62" s="9"/>
      <c r="E62" s="9"/>
      <c r="F62" s="9"/>
      <c r="G62" s="9"/>
      <c r="H62" s="9"/>
      <c r="I62" s="10"/>
      <c r="K62" s="9"/>
      <c r="L62" s="9"/>
      <c r="M62" s="30"/>
      <c r="N62" s="9"/>
      <c r="O62" s="9"/>
      <c r="P62" s="9"/>
      <c r="Q62" s="9"/>
      <c r="R62" s="10"/>
      <c r="T62" s="10"/>
      <c r="V62" s="10"/>
    </row>
    <row r="63" spans="3:22" ht="13.5">
      <c r="C63" s="9"/>
      <c r="D63" s="9"/>
      <c r="E63" s="9"/>
      <c r="F63" s="9"/>
      <c r="G63" s="9"/>
      <c r="H63" s="9"/>
      <c r="I63" s="10"/>
      <c r="K63" s="9"/>
      <c r="L63" s="9"/>
      <c r="M63" s="30"/>
      <c r="N63" s="9"/>
      <c r="O63" s="9"/>
      <c r="P63" s="9"/>
      <c r="Q63" s="9"/>
      <c r="R63" s="10"/>
      <c r="T63" s="10"/>
      <c r="V63" s="10"/>
    </row>
    <row r="64" spans="3:22" ht="13.5">
      <c r="C64" s="9"/>
      <c r="D64" s="9"/>
      <c r="E64" s="9"/>
      <c r="F64" s="9"/>
      <c r="G64" s="9"/>
      <c r="H64" s="9"/>
      <c r="I64" s="10"/>
      <c r="K64" s="9"/>
      <c r="L64" s="9"/>
      <c r="M64" s="30"/>
      <c r="N64" s="9"/>
      <c r="O64" s="9"/>
      <c r="P64" s="9"/>
      <c r="Q64" s="9"/>
      <c r="R64" s="10"/>
      <c r="T64" s="10"/>
      <c r="V64" s="10"/>
    </row>
    <row r="65" spans="3:22" ht="13.5">
      <c r="C65" s="9"/>
      <c r="D65" s="9"/>
      <c r="E65" s="9"/>
      <c r="F65" s="9"/>
      <c r="G65" s="9"/>
      <c r="H65" s="9"/>
      <c r="I65" s="10"/>
      <c r="K65" s="9"/>
      <c r="L65" s="9"/>
      <c r="M65" s="30"/>
      <c r="N65" s="9"/>
      <c r="O65" s="9"/>
      <c r="P65" s="9"/>
      <c r="Q65" s="9"/>
      <c r="R65" s="10"/>
      <c r="T65" s="10"/>
      <c r="V65" s="10"/>
    </row>
    <row r="66" spans="3:22" ht="13.5">
      <c r="C66" s="9"/>
      <c r="D66" s="9"/>
      <c r="E66" s="9"/>
      <c r="F66" s="9"/>
      <c r="G66" s="9"/>
      <c r="H66" s="9"/>
      <c r="I66" s="10"/>
      <c r="K66" s="9"/>
      <c r="L66" s="9"/>
      <c r="M66" s="30"/>
      <c r="N66" s="9"/>
      <c r="O66" s="9"/>
      <c r="P66" s="9"/>
      <c r="Q66" s="9"/>
      <c r="R66" s="10"/>
      <c r="T66" s="10"/>
      <c r="V66" s="10"/>
    </row>
    <row r="67" spans="3:22" ht="13.5">
      <c r="C67" s="9"/>
      <c r="D67" s="9"/>
      <c r="E67" s="9"/>
      <c r="F67" s="9"/>
      <c r="G67" s="9"/>
      <c r="H67" s="9"/>
      <c r="I67" s="10"/>
      <c r="K67" s="9"/>
      <c r="L67" s="9"/>
      <c r="M67" s="30"/>
      <c r="N67" s="9"/>
      <c r="O67" s="9"/>
      <c r="P67" s="9"/>
      <c r="Q67" s="9"/>
      <c r="R67" s="10"/>
      <c r="T67" s="10"/>
      <c r="V67" s="10"/>
    </row>
    <row r="68" spans="3:22" ht="13.5">
      <c r="C68" s="9"/>
      <c r="D68" s="9"/>
      <c r="E68" s="9"/>
      <c r="F68" s="9"/>
      <c r="G68" s="9"/>
      <c r="H68" s="9"/>
      <c r="I68" s="10"/>
      <c r="K68" s="9"/>
      <c r="L68" s="9"/>
      <c r="M68" s="30"/>
      <c r="N68" s="9"/>
      <c r="O68" s="9"/>
      <c r="P68" s="9"/>
      <c r="Q68" s="9"/>
      <c r="R68" s="10"/>
      <c r="T68" s="10"/>
      <c r="V68" s="10"/>
    </row>
    <row r="69" spans="3:22" ht="13.5">
      <c r="C69" s="9"/>
      <c r="D69" s="9"/>
      <c r="E69" s="9"/>
      <c r="F69" s="9"/>
      <c r="G69" s="9"/>
      <c r="H69" s="9"/>
      <c r="I69" s="10"/>
      <c r="K69" s="9"/>
      <c r="L69" s="9"/>
      <c r="M69" s="30"/>
      <c r="N69" s="9"/>
      <c r="O69" s="9"/>
      <c r="P69" s="9"/>
      <c r="Q69" s="9"/>
      <c r="R69" s="10"/>
      <c r="T69" s="10"/>
      <c r="V69" s="10"/>
    </row>
    <row r="70" spans="3:22" ht="13.5">
      <c r="C70" s="9"/>
      <c r="D70" s="9"/>
      <c r="E70" s="9"/>
      <c r="F70" s="9"/>
      <c r="G70" s="9"/>
      <c r="H70" s="9"/>
      <c r="I70" s="10"/>
      <c r="K70" s="9"/>
      <c r="L70" s="9"/>
      <c r="M70" s="30"/>
      <c r="N70" s="9"/>
      <c r="O70" s="9"/>
      <c r="P70" s="9"/>
      <c r="Q70" s="9"/>
      <c r="R70" s="10"/>
      <c r="T70" s="10"/>
      <c r="V70" s="10"/>
    </row>
  </sheetData>
  <mergeCells count="20">
    <mergeCell ref="K5:L5"/>
    <mergeCell ref="B4:B6"/>
    <mergeCell ref="C4:D5"/>
    <mergeCell ref="R4:S4"/>
    <mergeCell ref="N4:O4"/>
    <mergeCell ref="P4:Q4"/>
    <mergeCell ref="N5:O5"/>
    <mergeCell ref="E5:F5"/>
    <mergeCell ref="G5:H5"/>
    <mergeCell ref="E4:F4"/>
    <mergeCell ref="T5:U5"/>
    <mergeCell ref="G4:H4"/>
    <mergeCell ref="X4:X6"/>
    <mergeCell ref="T4:U4"/>
    <mergeCell ref="R5:S5"/>
    <mergeCell ref="I4:J4"/>
    <mergeCell ref="P5:Q5"/>
    <mergeCell ref="V4:W5"/>
    <mergeCell ref="I5:J5"/>
    <mergeCell ref="K4:L4"/>
  </mergeCells>
  <printOptions horizontalCentered="1" verticalCentered="1"/>
  <pageMargins left="0.5905511811023623" right="0.3937007874015748" top="0" bottom="0" header="0.5118110236220472" footer="0.5118110236220472"/>
  <pageSetup blackAndWhite="1" fitToWidth="2" fitToHeight="1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B1:AT70"/>
  <sheetViews>
    <sheetView zoomScaleSheetLayoutView="100" workbookViewId="0" topLeftCell="U1">
      <selection activeCell="AA7" sqref="AA7:AA54"/>
    </sheetView>
  </sheetViews>
  <sheetFormatPr defaultColWidth="9.00390625" defaultRowHeight="13.5"/>
  <cols>
    <col min="1" max="1" width="6.25390625" style="1" customWidth="1"/>
    <col min="2" max="2" width="8.625" style="6" customWidth="1"/>
    <col min="3" max="3" width="5.625" style="6" customWidth="1"/>
    <col min="4" max="4" width="9.625" style="6" customWidth="1"/>
    <col min="5" max="5" width="5.625" style="6" customWidth="1"/>
    <col min="6" max="6" width="9.625" style="6" customWidth="1"/>
    <col min="7" max="7" width="5.625" style="6" customWidth="1"/>
    <col min="8" max="8" width="9.625" style="6" customWidth="1"/>
    <col min="9" max="9" width="5.625" style="5" customWidth="1"/>
    <col min="10" max="10" width="9.625" style="5" customWidth="1"/>
    <col min="11" max="11" width="5.625" style="6" customWidth="1"/>
    <col min="12" max="12" width="9.625" style="6" customWidth="1"/>
    <col min="13" max="13" width="5.625" style="6" customWidth="1"/>
    <col min="14" max="14" width="9.625" style="9" customWidth="1"/>
    <col min="15" max="15" width="3.625" style="12" customWidth="1"/>
    <col min="16" max="16" width="5.625" style="6" customWidth="1"/>
    <col min="17" max="17" width="9.625" style="6" customWidth="1"/>
    <col min="18" max="18" width="5.625" style="5" customWidth="1"/>
    <col min="19" max="19" width="9.625" style="5" customWidth="1"/>
    <col min="20" max="20" width="5.625" style="5" customWidth="1"/>
    <col min="21" max="21" width="9.625" style="5" customWidth="1"/>
    <col min="22" max="22" width="5.625" style="5" customWidth="1"/>
    <col min="23" max="23" width="9.625" style="5" customWidth="1"/>
    <col min="24" max="24" width="5.625" style="5" customWidth="1"/>
    <col min="25" max="25" width="9.625" style="5" customWidth="1"/>
    <col min="26" max="26" width="5.625" style="5" customWidth="1"/>
    <col min="27" max="27" width="9.625" style="5" customWidth="1"/>
    <col min="28" max="28" width="5.625" style="6" customWidth="1"/>
    <col min="29" max="29" width="9.00390625" style="1" customWidth="1"/>
    <col min="30" max="30" width="9.00390625" style="3" customWidth="1"/>
    <col min="31" max="32" width="9.00390625" style="1" customWidth="1"/>
    <col min="33" max="33" width="9.00390625" style="3" customWidth="1"/>
    <col min="34" max="34" width="9.00390625" style="1" customWidth="1"/>
    <col min="35" max="35" width="9.00390625" style="3" customWidth="1"/>
    <col min="36" max="36" width="9.00390625" style="1" customWidth="1"/>
    <col min="37" max="37" width="9.00390625" style="3" customWidth="1"/>
    <col min="38" max="38" width="9.00390625" style="1" customWidth="1"/>
    <col min="39" max="39" width="9.00390625" style="3" customWidth="1"/>
    <col min="40" max="40" width="9.00390625" style="1" customWidth="1"/>
    <col min="41" max="41" width="9.00390625" style="3" customWidth="1"/>
    <col min="42" max="42" width="9.00390625" style="1" customWidth="1"/>
    <col min="43" max="43" width="9.00390625" style="3" customWidth="1"/>
    <col min="44" max="44" width="9.00390625" style="1" customWidth="1"/>
    <col min="45" max="46" width="9.00390625" style="4" customWidth="1"/>
    <col min="47" max="16384" width="9.00390625" style="1" customWidth="1"/>
  </cols>
  <sheetData>
    <row r="1" spans="2:46" ht="18.75">
      <c r="B1" s="63" t="s">
        <v>55</v>
      </c>
      <c r="C1" s="51"/>
      <c r="D1" s="51"/>
      <c r="E1" s="60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51"/>
      <c r="Z1" s="51"/>
      <c r="AA1" s="1"/>
      <c r="AB1" s="3"/>
      <c r="AD1" s="1"/>
      <c r="AE1" s="3"/>
      <c r="AQ1" s="4"/>
      <c r="AR1" s="4"/>
      <c r="AS1" s="1"/>
      <c r="AT1" s="1"/>
    </row>
    <row r="2" spans="2:46" ht="18.75">
      <c r="B2" s="63" t="s">
        <v>125</v>
      </c>
      <c r="C2" s="7"/>
      <c r="E2" s="60" t="s">
        <v>186</v>
      </c>
      <c r="F2" s="61"/>
      <c r="G2" s="61"/>
      <c r="H2" s="61"/>
      <c r="I2" s="61"/>
      <c r="J2" s="61"/>
      <c r="K2" s="61"/>
      <c r="L2" s="61"/>
      <c r="M2" s="61"/>
      <c r="N2" s="1"/>
      <c r="O2" s="61"/>
      <c r="P2" s="60" t="s">
        <v>181</v>
      </c>
      <c r="Q2" s="61"/>
      <c r="R2" s="61"/>
      <c r="S2" s="61"/>
      <c r="T2" s="61"/>
      <c r="U2" s="61"/>
      <c r="V2" s="61"/>
      <c r="W2" s="61"/>
      <c r="X2" s="61"/>
      <c r="Z2" s="13"/>
      <c r="AA2" s="1"/>
      <c r="AB2" s="3"/>
      <c r="AD2" s="1"/>
      <c r="AE2" s="3"/>
      <c r="AQ2" s="4"/>
      <c r="AR2" s="4"/>
      <c r="AS2" s="1"/>
      <c r="AT2" s="1"/>
    </row>
    <row r="3" spans="2:46" ht="14.25" thickBot="1">
      <c r="B3" s="8"/>
      <c r="C3" s="8"/>
      <c r="D3" s="8"/>
      <c r="E3" s="8"/>
      <c r="F3" s="8"/>
      <c r="G3" s="8"/>
      <c r="H3" s="8"/>
      <c r="I3" s="11"/>
      <c r="J3" s="11"/>
      <c r="K3" s="8"/>
      <c r="L3" s="8"/>
      <c r="M3" s="12"/>
      <c r="N3" s="122"/>
      <c r="P3" s="8"/>
      <c r="Q3" s="8"/>
      <c r="R3" s="11"/>
      <c r="S3" s="11"/>
      <c r="T3" s="11"/>
      <c r="U3" s="11"/>
      <c r="V3" s="11"/>
      <c r="W3" s="11"/>
      <c r="X3" s="11"/>
      <c r="Y3" s="11"/>
      <c r="Z3" s="50"/>
      <c r="AA3" s="1"/>
      <c r="AB3" s="50" t="s">
        <v>208</v>
      </c>
      <c r="AD3" s="1"/>
      <c r="AE3" s="3"/>
      <c r="AQ3" s="4"/>
      <c r="AR3" s="4"/>
      <c r="AS3" s="1"/>
      <c r="AT3" s="1"/>
    </row>
    <row r="4" spans="2:29" ht="10.5" customHeight="1">
      <c r="B4" s="175" t="s">
        <v>1</v>
      </c>
      <c r="C4" s="171" t="s">
        <v>126</v>
      </c>
      <c r="D4" s="172"/>
      <c r="E4" s="171" t="s">
        <v>180</v>
      </c>
      <c r="F4" s="192"/>
      <c r="G4" s="193" t="s">
        <v>127</v>
      </c>
      <c r="H4" s="192"/>
      <c r="I4" s="193" t="s">
        <v>128</v>
      </c>
      <c r="J4" s="192"/>
      <c r="K4" s="193" t="s">
        <v>129</v>
      </c>
      <c r="L4" s="192"/>
      <c r="M4" s="171" t="s">
        <v>130</v>
      </c>
      <c r="N4" s="191"/>
      <c r="O4" s="29"/>
      <c r="P4" s="191" t="s">
        <v>147</v>
      </c>
      <c r="Q4" s="192"/>
      <c r="R4" s="193" t="s">
        <v>131</v>
      </c>
      <c r="S4" s="192"/>
      <c r="T4" s="193" t="s">
        <v>132</v>
      </c>
      <c r="U4" s="192"/>
      <c r="V4" s="171" t="s">
        <v>133</v>
      </c>
      <c r="W4" s="191"/>
      <c r="X4" s="188"/>
      <c r="Y4" s="189"/>
      <c r="Z4" s="193" t="s">
        <v>135</v>
      </c>
      <c r="AA4" s="192"/>
      <c r="AB4" s="168" t="s">
        <v>1</v>
      </c>
      <c r="AC4" s="2"/>
    </row>
    <row r="5" spans="2:29" ht="33" customHeight="1">
      <c r="B5" s="176"/>
      <c r="C5" s="173"/>
      <c r="D5" s="178"/>
      <c r="E5" s="181"/>
      <c r="F5" s="182"/>
      <c r="G5" s="181"/>
      <c r="H5" s="182"/>
      <c r="I5" s="181"/>
      <c r="J5" s="182"/>
      <c r="K5" s="181"/>
      <c r="L5" s="182"/>
      <c r="M5" s="181"/>
      <c r="N5" s="190"/>
      <c r="O5" s="29"/>
      <c r="P5" s="190"/>
      <c r="Q5" s="182"/>
      <c r="R5" s="181"/>
      <c r="S5" s="182"/>
      <c r="T5" s="181"/>
      <c r="U5" s="182"/>
      <c r="V5" s="181"/>
      <c r="W5" s="182"/>
      <c r="X5" s="173" t="s">
        <v>134</v>
      </c>
      <c r="Y5" s="182"/>
      <c r="Z5" s="181"/>
      <c r="AA5" s="182"/>
      <c r="AB5" s="169"/>
      <c r="AC5" s="2"/>
    </row>
    <row r="6" spans="2:29" ht="27.75" customHeight="1">
      <c r="B6" s="177"/>
      <c r="C6" s="15" t="s">
        <v>2</v>
      </c>
      <c r="D6" s="16" t="s">
        <v>116</v>
      </c>
      <c r="E6" s="15" t="s">
        <v>2</v>
      </c>
      <c r="F6" s="16" t="s">
        <v>116</v>
      </c>
      <c r="G6" s="15" t="s">
        <v>2</v>
      </c>
      <c r="H6" s="16" t="s">
        <v>116</v>
      </c>
      <c r="I6" s="15" t="s">
        <v>2</v>
      </c>
      <c r="J6" s="16" t="s">
        <v>116</v>
      </c>
      <c r="K6" s="15" t="s">
        <v>2</v>
      </c>
      <c r="L6" s="16" t="s">
        <v>116</v>
      </c>
      <c r="M6" s="15" t="s">
        <v>2</v>
      </c>
      <c r="N6" s="14" t="s">
        <v>116</v>
      </c>
      <c r="O6" s="29"/>
      <c r="P6" s="25" t="s">
        <v>2</v>
      </c>
      <c r="Q6" s="16" t="s">
        <v>116</v>
      </c>
      <c r="R6" s="15" t="s">
        <v>2</v>
      </c>
      <c r="S6" s="16" t="s">
        <v>116</v>
      </c>
      <c r="T6" s="15" t="s">
        <v>2</v>
      </c>
      <c r="U6" s="16" t="s">
        <v>116</v>
      </c>
      <c r="V6" s="15" t="s">
        <v>2</v>
      </c>
      <c r="W6" s="16" t="s">
        <v>116</v>
      </c>
      <c r="X6" s="15" t="s">
        <v>2</v>
      </c>
      <c r="Y6" s="16" t="s">
        <v>116</v>
      </c>
      <c r="Z6" s="15" t="s">
        <v>2</v>
      </c>
      <c r="AA6" s="16" t="s">
        <v>116</v>
      </c>
      <c r="AB6" s="170"/>
      <c r="AC6" s="2"/>
    </row>
    <row r="7" spans="2:28" ht="12" customHeight="1">
      <c r="B7" s="17" t="s">
        <v>8</v>
      </c>
      <c r="C7" s="32"/>
      <c r="D7" s="34">
        <v>121</v>
      </c>
      <c r="E7" s="33"/>
      <c r="F7" s="34">
        <v>4.5</v>
      </c>
      <c r="G7" s="33"/>
      <c r="H7" s="34">
        <v>1.8</v>
      </c>
      <c r="I7" s="33"/>
      <c r="J7" s="34">
        <v>10</v>
      </c>
      <c r="K7" s="33"/>
      <c r="L7" s="34">
        <v>69.4</v>
      </c>
      <c r="M7" s="33"/>
      <c r="N7" s="34">
        <v>10.3</v>
      </c>
      <c r="O7" s="27"/>
      <c r="P7" s="33"/>
      <c r="Q7" s="34">
        <v>12.3</v>
      </c>
      <c r="R7" s="33"/>
      <c r="S7" s="34">
        <v>14.4</v>
      </c>
      <c r="T7" s="33"/>
      <c r="U7" s="34">
        <v>18</v>
      </c>
      <c r="V7" s="33"/>
      <c r="W7" s="34">
        <v>30.7</v>
      </c>
      <c r="X7" s="33"/>
      <c r="Y7" s="34">
        <v>9.3</v>
      </c>
      <c r="Z7" s="33"/>
      <c r="AA7" s="34">
        <v>23.8</v>
      </c>
      <c r="AB7" s="20" t="s">
        <v>71</v>
      </c>
    </row>
    <row r="8" spans="2:46" s="142" customFormat="1" ht="24" customHeight="1">
      <c r="B8" s="134" t="s">
        <v>9</v>
      </c>
      <c r="C8" s="135">
        <f aca="true" t="shared" si="0" ref="C8:C54">IF(D8="","",RANK(D8,D$8:D$54))</f>
        <v>32</v>
      </c>
      <c r="D8" s="136">
        <v>123.1</v>
      </c>
      <c r="E8" s="137">
        <f aca="true" t="shared" si="1" ref="E8:E54">IF(F8="","",RANK(F8,F$8:F$54))</f>
        <v>44</v>
      </c>
      <c r="F8" s="136">
        <v>3.2</v>
      </c>
      <c r="G8" s="137">
        <f aca="true" t="shared" si="2" ref="G8:G54">IF(H8="","",RANK(H8,H$8:H$54))</f>
        <v>32</v>
      </c>
      <c r="H8" s="136">
        <v>1.4</v>
      </c>
      <c r="I8" s="137">
        <f aca="true" t="shared" si="3" ref="I8:I54">IF(J8="","",RANK(J8,J$8:J$54))</f>
        <v>9</v>
      </c>
      <c r="J8" s="136">
        <v>11.7</v>
      </c>
      <c r="K8" s="137">
        <f aca="true" t="shared" si="4" ref="K8:K54">IF(L8="","",RANK(L8,L$8:L$54))</f>
        <v>35</v>
      </c>
      <c r="L8" s="136">
        <v>67.3</v>
      </c>
      <c r="M8" s="137">
        <f aca="true" t="shared" si="5" ref="M8:M54">IF(N8="","",RANK(N8,N$8:N$54))</f>
        <v>37</v>
      </c>
      <c r="N8" s="136">
        <v>9.4</v>
      </c>
      <c r="O8" s="146"/>
      <c r="P8" s="137">
        <f aca="true" t="shared" si="6" ref="P8:P54">IF(Q8="","",RANK(Q8,Q$8:Q$54))</f>
        <v>36</v>
      </c>
      <c r="Q8" s="136">
        <v>10.4</v>
      </c>
      <c r="R8" s="137">
        <f aca="true" t="shared" si="7" ref="R8:R54">IF(S8="","",RANK(S8,S$8:S$54))</f>
        <v>6</v>
      </c>
      <c r="S8" s="136">
        <v>20.3</v>
      </c>
      <c r="T8" s="137">
        <f aca="true" t="shared" si="8" ref="T8:T54">IF(U8="","",RANK(U8,U$8:U$54))</f>
        <v>44</v>
      </c>
      <c r="U8" s="136">
        <v>11.7</v>
      </c>
      <c r="V8" s="137">
        <f aca="true" t="shared" si="9" ref="V8:V54">IF(W8="","",RANK(W8,W$8:W$54))</f>
        <v>39</v>
      </c>
      <c r="W8" s="136">
        <v>29.4</v>
      </c>
      <c r="X8" s="137">
        <f aca="true" t="shared" si="10" ref="X8:X54">IF(Y8="","",RANK(Y8,Y$8:Y$54))</f>
        <v>22</v>
      </c>
      <c r="Y8" s="136">
        <v>11.2</v>
      </c>
      <c r="Z8" s="137">
        <f aca="true" t="shared" si="11" ref="Z8:Z54">IF(AA8="","",RANK(AA8,AA$8:AA$54))</f>
        <v>20</v>
      </c>
      <c r="AA8" s="136">
        <v>24.6</v>
      </c>
      <c r="AB8" s="141" t="s">
        <v>72</v>
      </c>
      <c r="AD8" s="144"/>
      <c r="AG8" s="144"/>
      <c r="AI8" s="144"/>
      <c r="AK8" s="144"/>
      <c r="AM8" s="144"/>
      <c r="AO8" s="144"/>
      <c r="AQ8" s="144"/>
      <c r="AS8" s="145"/>
      <c r="AT8" s="145"/>
    </row>
    <row r="9" spans="2:28" ht="12" customHeight="1">
      <c r="B9" s="18" t="s">
        <v>10</v>
      </c>
      <c r="C9" s="113">
        <f t="shared" si="0"/>
        <v>14</v>
      </c>
      <c r="D9" s="35">
        <v>143.8</v>
      </c>
      <c r="E9" s="115">
        <f t="shared" si="1"/>
        <v>18</v>
      </c>
      <c r="F9" s="35">
        <v>4.8</v>
      </c>
      <c r="G9" s="115">
        <f t="shared" si="2"/>
        <v>32</v>
      </c>
      <c r="H9" s="35">
        <v>1.4</v>
      </c>
      <c r="I9" s="115">
        <f t="shared" si="3"/>
        <v>3</v>
      </c>
      <c r="J9" s="35">
        <v>12.8</v>
      </c>
      <c r="K9" s="115">
        <f t="shared" si="4"/>
        <v>15</v>
      </c>
      <c r="L9" s="35">
        <v>81.9</v>
      </c>
      <c r="M9" s="115">
        <f t="shared" si="5"/>
        <v>46</v>
      </c>
      <c r="N9" s="35">
        <v>7.3</v>
      </c>
      <c r="O9" s="26"/>
      <c r="P9" s="115">
        <f t="shared" si="6"/>
        <v>16</v>
      </c>
      <c r="Q9" s="35">
        <v>13</v>
      </c>
      <c r="R9" s="115">
        <f t="shared" si="7"/>
        <v>4</v>
      </c>
      <c r="S9" s="35">
        <v>20.7</v>
      </c>
      <c r="T9" s="115">
        <f t="shared" si="8"/>
        <v>22</v>
      </c>
      <c r="U9" s="35">
        <v>21</v>
      </c>
      <c r="V9" s="115">
        <f t="shared" si="9"/>
        <v>27</v>
      </c>
      <c r="W9" s="35">
        <v>34.5</v>
      </c>
      <c r="X9" s="115">
        <f t="shared" si="10"/>
        <v>24</v>
      </c>
      <c r="Y9" s="35">
        <v>11.1</v>
      </c>
      <c r="Z9" s="115">
        <f t="shared" si="11"/>
        <v>2</v>
      </c>
      <c r="AA9" s="35">
        <v>36.7</v>
      </c>
      <c r="AB9" s="21" t="s">
        <v>73</v>
      </c>
    </row>
    <row r="10" spans="2:28" ht="12" customHeight="1">
      <c r="B10" s="18" t="s">
        <v>11</v>
      </c>
      <c r="C10" s="113">
        <f t="shared" si="0"/>
        <v>13</v>
      </c>
      <c r="D10" s="35">
        <v>144.7</v>
      </c>
      <c r="E10" s="115">
        <f t="shared" si="1"/>
        <v>22</v>
      </c>
      <c r="F10" s="35">
        <v>4.4</v>
      </c>
      <c r="G10" s="115">
        <f t="shared" si="2"/>
        <v>43</v>
      </c>
      <c r="H10" s="35">
        <v>1</v>
      </c>
      <c r="I10" s="115">
        <f t="shared" si="3"/>
        <v>11</v>
      </c>
      <c r="J10" s="35">
        <v>11.5</v>
      </c>
      <c r="K10" s="115">
        <f t="shared" si="4"/>
        <v>15</v>
      </c>
      <c r="L10" s="35">
        <v>81.9</v>
      </c>
      <c r="M10" s="115">
        <f t="shared" si="5"/>
        <v>34</v>
      </c>
      <c r="N10" s="35">
        <v>10.1</v>
      </c>
      <c r="O10" s="26"/>
      <c r="P10" s="115">
        <f t="shared" si="6"/>
        <v>29</v>
      </c>
      <c r="Q10" s="35">
        <v>11</v>
      </c>
      <c r="R10" s="115">
        <f t="shared" si="7"/>
        <v>15</v>
      </c>
      <c r="S10" s="35">
        <v>17.6</v>
      </c>
      <c r="T10" s="115">
        <f t="shared" si="8"/>
        <v>33</v>
      </c>
      <c r="U10" s="35">
        <v>17.6</v>
      </c>
      <c r="V10" s="115">
        <f t="shared" si="9"/>
        <v>16</v>
      </c>
      <c r="W10" s="35">
        <v>38.6</v>
      </c>
      <c r="X10" s="115">
        <f t="shared" si="10"/>
        <v>12</v>
      </c>
      <c r="Y10" s="35">
        <v>12.3</v>
      </c>
      <c r="Z10" s="115">
        <f t="shared" si="11"/>
        <v>3</v>
      </c>
      <c r="AA10" s="35">
        <v>35.6</v>
      </c>
      <c r="AB10" s="21" t="s">
        <v>74</v>
      </c>
    </row>
    <row r="11" spans="2:28" ht="12" customHeight="1">
      <c r="B11" s="18" t="s">
        <v>12</v>
      </c>
      <c r="C11" s="113">
        <f t="shared" si="0"/>
        <v>39</v>
      </c>
      <c r="D11" s="35">
        <v>112</v>
      </c>
      <c r="E11" s="115">
        <f t="shared" si="1"/>
        <v>27</v>
      </c>
      <c r="F11" s="35">
        <v>4.2</v>
      </c>
      <c r="G11" s="115">
        <f t="shared" si="2"/>
        <v>24</v>
      </c>
      <c r="H11" s="35">
        <v>1.5</v>
      </c>
      <c r="I11" s="115">
        <f t="shared" si="3"/>
        <v>34</v>
      </c>
      <c r="J11" s="35">
        <v>9.5</v>
      </c>
      <c r="K11" s="115">
        <f t="shared" si="4"/>
        <v>40</v>
      </c>
      <c r="L11" s="35">
        <v>63.4</v>
      </c>
      <c r="M11" s="115">
        <f t="shared" si="5"/>
        <v>42</v>
      </c>
      <c r="N11" s="35">
        <v>8.4</v>
      </c>
      <c r="O11" s="26"/>
      <c r="P11" s="115">
        <f t="shared" si="6"/>
        <v>45</v>
      </c>
      <c r="Q11" s="35">
        <v>9.3</v>
      </c>
      <c r="R11" s="115">
        <f t="shared" si="7"/>
        <v>30</v>
      </c>
      <c r="S11" s="35">
        <v>13.6</v>
      </c>
      <c r="T11" s="115">
        <f t="shared" si="8"/>
        <v>31</v>
      </c>
      <c r="U11" s="35">
        <v>18.4</v>
      </c>
      <c r="V11" s="115">
        <f t="shared" si="9"/>
        <v>29</v>
      </c>
      <c r="W11" s="35">
        <v>32.9</v>
      </c>
      <c r="X11" s="115">
        <f t="shared" si="10"/>
        <v>26</v>
      </c>
      <c r="Y11" s="35">
        <v>10.4</v>
      </c>
      <c r="Z11" s="115">
        <f t="shared" si="11"/>
        <v>27</v>
      </c>
      <c r="AA11" s="35">
        <v>23.3</v>
      </c>
      <c r="AB11" s="21" t="s">
        <v>75</v>
      </c>
    </row>
    <row r="12" spans="2:28" ht="12" customHeight="1">
      <c r="B12" s="18" t="s">
        <v>13</v>
      </c>
      <c r="C12" s="113">
        <f t="shared" si="0"/>
        <v>12</v>
      </c>
      <c r="D12" s="35">
        <v>146.2</v>
      </c>
      <c r="E12" s="115">
        <f t="shared" si="1"/>
        <v>30</v>
      </c>
      <c r="F12" s="35">
        <v>4.1</v>
      </c>
      <c r="G12" s="115">
        <f t="shared" si="2"/>
        <v>47</v>
      </c>
      <c r="H12" s="35">
        <v>0.9</v>
      </c>
      <c r="I12" s="115">
        <f t="shared" si="3"/>
        <v>10</v>
      </c>
      <c r="J12" s="35">
        <v>11.6</v>
      </c>
      <c r="K12" s="115">
        <f t="shared" si="4"/>
        <v>8</v>
      </c>
      <c r="L12" s="35">
        <v>91.9</v>
      </c>
      <c r="M12" s="115">
        <f t="shared" si="5"/>
        <v>32</v>
      </c>
      <c r="N12" s="35">
        <v>10.6</v>
      </c>
      <c r="O12" s="26"/>
      <c r="P12" s="115">
        <f t="shared" si="6"/>
        <v>29</v>
      </c>
      <c r="Q12" s="35">
        <v>11</v>
      </c>
      <c r="R12" s="115">
        <f t="shared" si="7"/>
        <v>12</v>
      </c>
      <c r="S12" s="35">
        <v>18.8</v>
      </c>
      <c r="T12" s="115">
        <f t="shared" si="8"/>
        <v>13</v>
      </c>
      <c r="U12" s="35">
        <v>25.3</v>
      </c>
      <c r="V12" s="115">
        <f t="shared" si="9"/>
        <v>3</v>
      </c>
      <c r="W12" s="35">
        <v>47.1</v>
      </c>
      <c r="X12" s="115">
        <f t="shared" si="10"/>
        <v>17</v>
      </c>
      <c r="Y12" s="35">
        <v>11.8</v>
      </c>
      <c r="Z12" s="115">
        <f t="shared" si="11"/>
        <v>1</v>
      </c>
      <c r="AA12" s="35">
        <v>42.1</v>
      </c>
      <c r="AB12" s="21" t="s">
        <v>76</v>
      </c>
    </row>
    <row r="13" spans="2:46" s="142" customFormat="1" ht="24" customHeight="1">
      <c r="B13" s="134" t="s">
        <v>14</v>
      </c>
      <c r="C13" s="135">
        <f t="shared" si="0"/>
        <v>7</v>
      </c>
      <c r="D13" s="136">
        <v>155.7</v>
      </c>
      <c r="E13" s="137">
        <f t="shared" si="1"/>
        <v>13</v>
      </c>
      <c r="F13" s="136">
        <v>5.4</v>
      </c>
      <c r="G13" s="137">
        <f t="shared" si="2"/>
        <v>37</v>
      </c>
      <c r="H13" s="136">
        <v>1.2</v>
      </c>
      <c r="I13" s="137">
        <f t="shared" si="3"/>
        <v>19</v>
      </c>
      <c r="J13" s="136">
        <v>11.1</v>
      </c>
      <c r="K13" s="137">
        <f t="shared" si="4"/>
        <v>18</v>
      </c>
      <c r="L13" s="136">
        <v>81.7</v>
      </c>
      <c r="M13" s="137">
        <f t="shared" si="5"/>
        <v>23</v>
      </c>
      <c r="N13" s="136">
        <v>12.2</v>
      </c>
      <c r="O13" s="146"/>
      <c r="P13" s="137">
        <f t="shared" si="6"/>
        <v>28</v>
      </c>
      <c r="Q13" s="136">
        <v>11.2</v>
      </c>
      <c r="R13" s="137">
        <f t="shared" si="7"/>
        <v>22</v>
      </c>
      <c r="S13" s="136">
        <v>15.4</v>
      </c>
      <c r="T13" s="137">
        <f t="shared" si="8"/>
        <v>4</v>
      </c>
      <c r="U13" s="136">
        <v>32.4</v>
      </c>
      <c r="V13" s="137">
        <f t="shared" si="9"/>
        <v>7</v>
      </c>
      <c r="W13" s="136">
        <v>42</v>
      </c>
      <c r="X13" s="137">
        <f t="shared" si="10"/>
        <v>30</v>
      </c>
      <c r="Y13" s="136">
        <v>10.1</v>
      </c>
      <c r="Z13" s="137">
        <f t="shared" si="11"/>
        <v>7</v>
      </c>
      <c r="AA13" s="136">
        <v>30.1</v>
      </c>
      <c r="AB13" s="141" t="s">
        <v>77</v>
      </c>
      <c r="AD13" s="144"/>
      <c r="AG13" s="144"/>
      <c r="AI13" s="144"/>
      <c r="AK13" s="144"/>
      <c r="AM13" s="144"/>
      <c r="AO13" s="144"/>
      <c r="AQ13" s="144"/>
      <c r="AS13" s="145"/>
      <c r="AT13" s="145"/>
    </row>
    <row r="14" spans="2:28" ht="12" customHeight="1">
      <c r="B14" s="18" t="s">
        <v>15</v>
      </c>
      <c r="C14" s="113">
        <f t="shared" si="0"/>
        <v>11</v>
      </c>
      <c r="D14" s="35">
        <v>147.5</v>
      </c>
      <c r="E14" s="115">
        <f t="shared" si="1"/>
        <v>22</v>
      </c>
      <c r="F14" s="35">
        <v>4.4</v>
      </c>
      <c r="G14" s="115">
        <f t="shared" si="2"/>
        <v>21</v>
      </c>
      <c r="H14" s="35">
        <v>1.7</v>
      </c>
      <c r="I14" s="115">
        <f t="shared" si="3"/>
        <v>8</v>
      </c>
      <c r="J14" s="35">
        <v>12</v>
      </c>
      <c r="K14" s="115">
        <f t="shared" si="4"/>
        <v>24</v>
      </c>
      <c r="L14" s="35">
        <v>75.2</v>
      </c>
      <c r="M14" s="115">
        <f t="shared" si="5"/>
        <v>17</v>
      </c>
      <c r="N14" s="35">
        <v>12.7</v>
      </c>
      <c r="O14" s="26"/>
      <c r="P14" s="115">
        <f t="shared" si="6"/>
        <v>26</v>
      </c>
      <c r="Q14" s="35">
        <v>11.3</v>
      </c>
      <c r="R14" s="115">
        <f t="shared" si="7"/>
        <v>18</v>
      </c>
      <c r="S14" s="35">
        <v>16.4</v>
      </c>
      <c r="T14" s="115">
        <f t="shared" si="8"/>
        <v>14</v>
      </c>
      <c r="U14" s="35">
        <v>24.8</v>
      </c>
      <c r="V14" s="115">
        <f t="shared" si="9"/>
        <v>21</v>
      </c>
      <c r="W14" s="35">
        <v>36.6</v>
      </c>
      <c r="X14" s="115">
        <f t="shared" si="10"/>
        <v>16</v>
      </c>
      <c r="Y14" s="35">
        <v>11.9</v>
      </c>
      <c r="Z14" s="115">
        <f t="shared" si="11"/>
        <v>12</v>
      </c>
      <c r="AA14" s="35">
        <v>25.7</v>
      </c>
      <c r="AB14" s="21" t="s">
        <v>78</v>
      </c>
    </row>
    <row r="15" spans="2:28" ht="12" customHeight="1">
      <c r="B15" s="18" t="s">
        <v>16</v>
      </c>
      <c r="C15" s="113">
        <f t="shared" si="0"/>
        <v>26</v>
      </c>
      <c r="D15" s="35">
        <v>130.2</v>
      </c>
      <c r="E15" s="115">
        <f t="shared" si="1"/>
        <v>13</v>
      </c>
      <c r="F15" s="35">
        <v>5.4</v>
      </c>
      <c r="G15" s="115">
        <f t="shared" si="2"/>
        <v>24</v>
      </c>
      <c r="H15" s="35">
        <v>1.5</v>
      </c>
      <c r="I15" s="115">
        <f t="shared" si="3"/>
        <v>5</v>
      </c>
      <c r="J15" s="35">
        <v>12.3</v>
      </c>
      <c r="K15" s="115">
        <f t="shared" si="4"/>
        <v>36</v>
      </c>
      <c r="L15" s="35">
        <v>66.7</v>
      </c>
      <c r="M15" s="115">
        <f t="shared" si="5"/>
        <v>40</v>
      </c>
      <c r="N15" s="35">
        <v>8.9</v>
      </c>
      <c r="O15" s="26"/>
      <c r="P15" s="115">
        <f t="shared" si="6"/>
        <v>21</v>
      </c>
      <c r="Q15" s="35">
        <v>12.4</v>
      </c>
      <c r="R15" s="115">
        <f t="shared" si="7"/>
        <v>31</v>
      </c>
      <c r="S15" s="35">
        <v>13.5</v>
      </c>
      <c r="T15" s="115">
        <f t="shared" si="8"/>
        <v>17</v>
      </c>
      <c r="U15" s="35">
        <v>23.3</v>
      </c>
      <c r="V15" s="115">
        <f t="shared" si="9"/>
        <v>19</v>
      </c>
      <c r="W15" s="35">
        <v>37.2</v>
      </c>
      <c r="X15" s="115">
        <f t="shared" si="10"/>
        <v>2</v>
      </c>
      <c r="Y15" s="35">
        <v>14.2</v>
      </c>
      <c r="Z15" s="115">
        <f t="shared" si="11"/>
        <v>23</v>
      </c>
      <c r="AA15" s="35">
        <v>24.4</v>
      </c>
      <c r="AB15" s="21" t="s">
        <v>79</v>
      </c>
    </row>
    <row r="16" spans="2:28" ht="12" customHeight="1">
      <c r="B16" s="18" t="s">
        <v>17</v>
      </c>
      <c r="C16" s="113">
        <f t="shared" si="0"/>
        <v>27</v>
      </c>
      <c r="D16" s="35">
        <v>128.2</v>
      </c>
      <c r="E16" s="115">
        <f t="shared" si="1"/>
        <v>35</v>
      </c>
      <c r="F16" s="35">
        <v>3.9</v>
      </c>
      <c r="G16" s="115">
        <f t="shared" si="2"/>
        <v>24</v>
      </c>
      <c r="H16" s="35">
        <v>1.5</v>
      </c>
      <c r="I16" s="115">
        <f t="shared" si="3"/>
        <v>16</v>
      </c>
      <c r="J16" s="35">
        <v>11.3</v>
      </c>
      <c r="K16" s="115">
        <f t="shared" si="4"/>
        <v>27</v>
      </c>
      <c r="L16" s="35">
        <v>74</v>
      </c>
      <c r="M16" s="115">
        <f t="shared" si="5"/>
        <v>33</v>
      </c>
      <c r="N16" s="35">
        <v>10.5</v>
      </c>
      <c r="O16" s="26"/>
      <c r="P16" s="115">
        <f t="shared" si="6"/>
        <v>25</v>
      </c>
      <c r="Q16" s="35">
        <v>11.5</v>
      </c>
      <c r="R16" s="115">
        <f t="shared" si="7"/>
        <v>41</v>
      </c>
      <c r="S16" s="35">
        <v>12.1</v>
      </c>
      <c r="T16" s="115">
        <f t="shared" si="8"/>
        <v>25</v>
      </c>
      <c r="U16" s="35">
        <v>20.8</v>
      </c>
      <c r="V16" s="115">
        <f t="shared" si="9"/>
        <v>37</v>
      </c>
      <c r="W16" s="35">
        <v>30.5</v>
      </c>
      <c r="X16" s="115">
        <f t="shared" si="10"/>
        <v>13</v>
      </c>
      <c r="Y16" s="35">
        <v>12.1</v>
      </c>
      <c r="Z16" s="115">
        <f t="shared" si="11"/>
        <v>26</v>
      </c>
      <c r="AA16" s="35">
        <v>23.4</v>
      </c>
      <c r="AB16" s="21" t="s">
        <v>80</v>
      </c>
    </row>
    <row r="17" spans="2:28" ht="12" customHeight="1">
      <c r="B17" s="18" t="s">
        <v>18</v>
      </c>
      <c r="C17" s="113">
        <f t="shared" si="0"/>
        <v>28</v>
      </c>
      <c r="D17" s="35">
        <v>127.5</v>
      </c>
      <c r="E17" s="115">
        <f t="shared" si="1"/>
        <v>4</v>
      </c>
      <c r="F17" s="35">
        <v>6.8</v>
      </c>
      <c r="G17" s="115">
        <f t="shared" si="2"/>
        <v>24</v>
      </c>
      <c r="H17" s="35">
        <v>1.5</v>
      </c>
      <c r="I17" s="115">
        <f t="shared" si="3"/>
        <v>11</v>
      </c>
      <c r="J17" s="35">
        <v>11.5</v>
      </c>
      <c r="K17" s="115">
        <f t="shared" si="4"/>
        <v>20</v>
      </c>
      <c r="L17" s="35">
        <v>80.6</v>
      </c>
      <c r="M17" s="115">
        <f t="shared" si="5"/>
        <v>8</v>
      </c>
      <c r="N17" s="35">
        <v>14.6</v>
      </c>
      <c r="O17" s="26"/>
      <c r="P17" s="115">
        <f t="shared" si="6"/>
        <v>26</v>
      </c>
      <c r="Q17" s="35">
        <v>11.3</v>
      </c>
      <c r="R17" s="115">
        <f t="shared" si="7"/>
        <v>29</v>
      </c>
      <c r="S17" s="35">
        <v>13.7</v>
      </c>
      <c r="T17" s="115">
        <f t="shared" si="8"/>
        <v>21</v>
      </c>
      <c r="U17" s="35">
        <v>21.2</v>
      </c>
      <c r="V17" s="115">
        <f t="shared" si="9"/>
        <v>24</v>
      </c>
      <c r="W17" s="35">
        <v>35.9</v>
      </c>
      <c r="X17" s="115">
        <f t="shared" si="10"/>
        <v>17</v>
      </c>
      <c r="Y17" s="35">
        <v>11.8</v>
      </c>
      <c r="Z17" s="115">
        <f t="shared" si="11"/>
        <v>23</v>
      </c>
      <c r="AA17" s="35">
        <v>24.4</v>
      </c>
      <c r="AB17" s="21" t="s">
        <v>81</v>
      </c>
    </row>
    <row r="18" spans="2:46" s="142" customFormat="1" ht="24" customHeight="1">
      <c r="B18" s="134" t="s">
        <v>19</v>
      </c>
      <c r="C18" s="135">
        <f t="shared" si="0"/>
        <v>45</v>
      </c>
      <c r="D18" s="136">
        <v>101.5</v>
      </c>
      <c r="E18" s="137">
        <f t="shared" si="1"/>
        <v>47</v>
      </c>
      <c r="F18" s="136">
        <v>2.7</v>
      </c>
      <c r="G18" s="137">
        <f t="shared" si="2"/>
        <v>24</v>
      </c>
      <c r="H18" s="136">
        <v>1.5</v>
      </c>
      <c r="I18" s="137">
        <f t="shared" si="3"/>
        <v>43</v>
      </c>
      <c r="J18" s="136">
        <v>8.2</v>
      </c>
      <c r="K18" s="137">
        <f t="shared" si="4"/>
        <v>45</v>
      </c>
      <c r="L18" s="136">
        <v>53.7</v>
      </c>
      <c r="M18" s="137">
        <f t="shared" si="5"/>
        <v>46</v>
      </c>
      <c r="N18" s="136">
        <v>7.3</v>
      </c>
      <c r="O18" s="146"/>
      <c r="P18" s="137">
        <f t="shared" si="6"/>
        <v>35</v>
      </c>
      <c r="Q18" s="136">
        <v>10.5</v>
      </c>
      <c r="R18" s="137">
        <f t="shared" si="7"/>
        <v>46</v>
      </c>
      <c r="S18" s="136">
        <v>10.4</v>
      </c>
      <c r="T18" s="137">
        <f t="shared" si="8"/>
        <v>46</v>
      </c>
      <c r="U18" s="136">
        <v>11.2</v>
      </c>
      <c r="V18" s="137">
        <f t="shared" si="9"/>
        <v>45</v>
      </c>
      <c r="W18" s="136">
        <v>20.8</v>
      </c>
      <c r="X18" s="137">
        <f t="shared" si="10"/>
        <v>43</v>
      </c>
      <c r="Y18" s="136">
        <v>7.1</v>
      </c>
      <c r="Z18" s="137">
        <f t="shared" si="11"/>
        <v>41</v>
      </c>
      <c r="AA18" s="136">
        <v>20.6</v>
      </c>
      <c r="AB18" s="141" t="s">
        <v>82</v>
      </c>
      <c r="AD18" s="144"/>
      <c r="AG18" s="144"/>
      <c r="AI18" s="144"/>
      <c r="AK18" s="144"/>
      <c r="AM18" s="144"/>
      <c r="AO18" s="144"/>
      <c r="AQ18" s="144"/>
      <c r="AS18" s="145"/>
      <c r="AT18" s="145"/>
    </row>
    <row r="19" spans="2:28" ht="12" customHeight="1">
      <c r="B19" s="18" t="s">
        <v>20</v>
      </c>
      <c r="C19" s="113">
        <f t="shared" si="0"/>
        <v>42</v>
      </c>
      <c r="D19" s="35">
        <v>110.1</v>
      </c>
      <c r="E19" s="115">
        <f t="shared" si="1"/>
        <v>22</v>
      </c>
      <c r="F19" s="35">
        <v>4.4</v>
      </c>
      <c r="G19" s="115">
        <f t="shared" si="2"/>
        <v>24</v>
      </c>
      <c r="H19" s="35">
        <v>1.5</v>
      </c>
      <c r="I19" s="115">
        <f t="shared" si="3"/>
        <v>39</v>
      </c>
      <c r="J19" s="35">
        <v>9.3</v>
      </c>
      <c r="K19" s="115">
        <f t="shared" si="4"/>
        <v>43</v>
      </c>
      <c r="L19" s="35">
        <v>58.8</v>
      </c>
      <c r="M19" s="115">
        <f t="shared" si="5"/>
        <v>43</v>
      </c>
      <c r="N19" s="35">
        <v>7.9</v>
      </c>
      <c r="O19" s="26"/>
      <c r="P19" s="115">
        <f t="shared" si="6"/>
        <v>38</v>
      </c>
      <c r="Q19" s="35">
        <v>10.2</v>
      </c>
      <c r="R19" s="115">
        <f t="shared" si="7"/>
        <v>44</v>
      </c>
      <c r="S19" s="35">
        <v>11.2</v>
      </c>
      <c r="T19" s="115">
        <f t="shared" si="8"/>
        <v>32</v>
      </c>
      <c r="U19" s="35">
        <v>18</v>
      </c>
      <c r="V19" s="115">
        <f t="shared" si="9"/>
        <v>41</v>
      </c>
      <c r="W19" s="35">
        <v>25.1</v>
      </c>
      <c r="X19" s="115">
        <f t="shared" si="10"/>
        <v>37</v>
      </c>
      <c r="Y19" s="35">
        <v>9.2</v>
      </c>
      <c r="Z19" s="115">
        <f t="shared" si="11"/>
        <v>44</v>
      </c>
      <c r="AA19" s="35">
        <v>20.4</v>
      </c>
      <c r="AB19" s="21" t="s">
        <v>83</v>
      </c>
    </row>
    <row r="20" spans="2:28" ht="12" customHeight="1">
      <c r="B20" s="18" t="s">
        <v>21</v>
      </c>
      <c r="C20" s="113">
        <f t="shared" si="0"/>
        <v>40</v>
      </c>
      <c r="D20" s="35">
        <v>111.6</v>
      </c>
      <c r="E20" s="115">
        <f t="shared" si="1"/>
        <v>39</v>
      </c>
      <c r="F20" s="35">
        <v>3.7</v>
      </c>
      <c r="G20" s="115">
        <f t="shared" si="2"/>
        <v>6</v>
      </c>
      <c r="H20" s="35">
        <v>2.4</v>
      </c>
      <c r="I20" s="115">
        <f t="shared" si="3"/>
        <v>30</v>
      </c>
      <c r="J20" s="35">
        <v>10.1</v>
      </c>
      <c r="K20" s="115">
        <f t="shared" si="4"/>
        <v>42</v>
      </c>
      <c r="L20" s="35">
        <v>61.7</v>
      </c>
      <c r="M20" s="115">
        <f t="shared" si="5"/>
        <v>40</v>
      </c>
      <c r="N20" s="35">
        <v>8.9</v>
      </c>
      <c r="O20" s="26"/>
      <c r="P20" s="115">
        <f t="shared" si="6"/>
        <v>8</v>
      </c>
      <c r="Q20" s="35">
        <v>13.9</v>
      </c>
      <c r="R20" s="115">
        <f t="shared" si="7"/>
        <v>36</v>
      </c>
      <c r="S20" s="35">
        <v>13</v>
      </c>
      <c r="T20" s="115">
        <f t="shared" si="8"/>
        <v>42</v>
      </c>
      <c r="U20" s="35">
        <v>13</v>
      </c>
      <c r="V20" s="115">
        <f t="shared" si="9"/>
        <v>46</v>
      </c>
      <c r="W20" s="35">
        <v>20.1</v>
      </c>
      <c r="X20" s="115">
        <f t="shared" si="10"/>
        <v>47</v>
      </c>
      <c r="Y20" s="35">
        <v>4.6</v>
      </c>
      <c r="Z20" s="115">
        <f t="shared" si="11"/>
        <v>36</v>
      </c>
      <c r="AA20" s="35">
        <v>21.4</v>
      </c>
      <c r="AB20" s="21" t="s">
        <v>84</v>
      </c>
    </row>
    <row r="21" spans="2:28" ht="12" customHeight="1">
      <c r="B21" s="18" t="s">
        <v>22</v>
      </c>
      <c r="C21" s="113">
        <f t="shared" si="0"/>
        <v>46</v>
      </c>
      <c r="D21" s="35">
        <v>91.4</v>
      </c>
      <c r="E21" s="115">
        <f t="shared" si="1"/>
        <v>45</v>
      </c>
      <c r="F21" s="35">
        <v>2.8</v>
      </c>
      <c r="G21" s="115">
        <f t="shared" si="2"/>
        <v>15</v>
      </c>
      <c r="H21" s="35">
        <v>1.8</v>
      </c>
      <c r="I21" s="115">
        <f t="shared" si="3"/>
        <v>45</v>
      </c>
      <c r="J21" s="35">
        <v>7.6</v>
      </c>
      <c r="K21" s="115">
        <f t="shared" si="4"/>
        <v>46</v>
      </c>
      <c r="L21" s="35">
        <v>53.2</v>
      </c>
      <c r="M21" s="115">
        <f t="shared" si="5"/>
        <v>45</v>
      </c>
      <c r="N21" s="35">
        <v>7.5</v>
      </c>
      <c r="O21" s="26"/>
      <c r="P21" s="115">
        <f t="shared" si="6"/>
        <v>4</v>
      </c>
      <c r="Q21" s="35">
        <v>14.5</v>
      </c>
      <c r="R21" s="115">
        <f t="shared" si="7"/>
        <v>45</v>
      </c>
      <c r="S21" s="35">
        <v>10.5</v>
      </c>
      <c r="T21" s="115">
        <f t="shared" si="8"/>
        <v>43</v>
      </c>
      <c r="U21" s="35">
        <v>12.9</v>
      </c>
      <c r="V21" s="115">
        <f t="shared" si="9"/>
        <v>44</v>
      </c>
      <c r="W21" s="35">
        <v>22.1</v>
      </c>
      <c r="X21" s="115">
        <f t="shared" si="10"/>
        <v>46</v>
      </c>
      <c r="Y21" s="35">
        <v>5.8</v>
      </c>
      <c r="Z21" s="115">
        <f t="shared" si="11"/>
        <v>46</v>
      </c>
      <c r="AA21" s="35">
        <v>19.6</v>
      </c>
      <c r="AB21" s="21" t="s">
        <v>85</v>
      </c>
    </row>
    <row r="22" spans="2:28" ht="12" customHeight="1">
      <c r="B22" s="18" t="s">
        <v>23</v>
      </c>
      <c r="C22" s="113">
        <f t="shared" si="0"/>
        <v>25</v>
      </c>
      <c r="D22" s="35">
        <v>132.8</v>
      </c>
      <c r="E22" s="115">
        <f t="shared" si="1"/>
        <v>7</v>
      </c>
      <c r="F22" s="35">
        <v>6.4</v>
      </c>
      <c r="G22" s="115">
        <f t="shared" si="2"/>
        <v>37</v>
      </c>
      <c r="H22" s="35">
        <v>1.2</v>
      </c>
      <c r="I22" s="115">
        <f t="shared" si="3"/>
        <v>25</v>
      </c>
      <c r="J22" s="35">
        <v>10.5</v>
      </c>
      <c r="K22" s="115">
        <f t="shared" si="4"/>
        <v>25</v>
      </c>
      <c r="L22" s="35">
        <v>74.7</v>
      </c>
      <c r="M22" s="115">
        <f t="shared" si="5"/>
        <v>14</v>
      </c>
      <c r="N22" s="35">
        <v>13.1</v>
      </c>
      <c r="O22" s="26"/>
      <c r="P22" s="115">
        <f t="shared" si="6"/>
        <v>46</v>
      </c>
      <c r="Q22" s="35">
        <v>9.1</v>
      </c>
      <c r="R22" s="115">
        <f t="shared" si="7"/>
        <v>33</v>
      </c>
      <c r="S22" s="35">
        <v>13.3</v>
      </c>
      <c r="T22" s="115">
        <f t="shared" si="8"/>
        <v>16</v>
      </c>
      <c r="U22" s="35">
        <v>23.5</v>
      </c>
      <c r="V22" s="115">
        <f t="shared" si="9"/>
        <v>6</v>
      </c>
      <c r="W22" s="35">
        <v>42.6</v>
      </c>
      <c r="X22" s="115">
        <f t="shared" si="10"/>
        <v>15</v>
      </c>
      <c r="Y22" s="35">
        <v>12</v>
      </c>
      <c r="Z22" s="115">
        <f t="shared" si="11"/>
        <v>5</v>
      </c>
      <c r="AA22" s="35">
        <v>31.4</v>
      </c>
      <c r="AB22" s="21" t="s">
        <v>86</v>
      </c>
    </row>
    <row r="23" spans="2:46" s="142" customFormat="1" ht="24" customHeight="1">
      <c r="B23" s="134" t="s">
        <v>24</v>
      </c>
      <c r="C23" s="135">
        <f t="shared" si="0"/>
        <v>37</v>
      </c>
      <c r="D23" s="136">
        <v>115.5</v>
      </c>
      <c r="E23" s="137">
        <f t="shared" si="1"/>
        <v>16</v>
      </c>
      <c r="F23" s="136">
        <v>5</v>
      </c>
      <c r="G23" s="137">
        <f t="shared" si="2"/>
        <v>15</v>
      </c>
      <c r="H23" s="136">
        <v>1.8</v>
      </c>
      <c r="I23" s="137">
        <f t="shared" si="3"/>
        <v>26</v>
      </c>
      <c r="J23" s="136">
        <v>10.4</v>
      </c>
      <c r="K23" s="137">
        <f t="shared" si="4"/>
        <v>15</v>
      </c>
      <c r="L23" s="136">
        <v>81.9</v>
      </c>
      <c r="M23" s="137">
        <f t="shared" si="5"/>
        <v>21</v>
      </c>
      <c r="N23" s="136">
        <v>12.3</v>
      </c>
      <c r="O23" s="146"/>
      <c r="P23" s="137">
        <f t="shared" si="6"/>
        <v>39</v>
      </c>
      <c r="Q23" s="136">
        <v>10.1</v>
      </c>
      <c r="R23" s="137">
        <f t="shared" si="7"/>
        <v>24</v>
      </c>
      <c r="S23" s="136">
        <v>14.9</v>
      </c>
      <c r="T23" s="137">
        <f t="shared" si="8"/>
        <v>33</v>
      </c>
      <c r="U23" s="136">
        <v>17.6</v>
      </c>
      <c r="V23" s="137">
        <f t="shared" si="9"/>
        <v>1</v>
      </c>
      <c r="W23" s="136">
        <v>48.2</v>
      </c>
      <c r="X23" s="137">
        <f t="shared" si="10"/>
        <v>35</v>
      </c>
      <c r="Y23" s="136">
        <v>9.6</v>
      </c>
      <c r="Z23" s="137">
        <f t="shared" si="11"/>
        <v>18</v>
      </c>
      <c r="AA23" s="136">
        <v>24.8</v>
      </c>
      <c r="AB23" s="141" t="s">
        <v>87</v>
      </c>
      <c r="AD23" s="144"/>
      <c r="AG23" s="144"/>
      <c r="AI23" s="144"/>
      <c r="AK23" s="144"/>
      <c r="AM23" s="144"/>
      <c r="AO23" s="144"/>
      <c r="AQ23" s="144"/>
      <c r="AS23" s="145"/>
      <c r="AT23" s="145"/>
    </row>
    <row r="24" spans="2:28" ht="12" customHeight="1">
      <c r="B24" s="18" t="s">
        <v>25</v>
      </c>
      <c r="C24" s="113">
        <f t="shared" si="0"/>
        <v>30</v>
      </c>
      <c r="D24" s="35">
        <v>125.9</v>
      </c>
      <c r="E24" s="115">
        <f t="shared" si="1"/>
        <v>26</v>
      </c>
      <c r="F24" s="35">
        <v>4.3</v>
      </c>
      <c r="G24" s="115">
        <f t="shared" si="2"/>
        <v>5</v>
      </c>
      <c r="H24" s="35">
        <v>2.5</v>
      </c>
      <c r="I24" s="115">
        <f t="shared" si="3"/>
        <v>21</v>
      </c>
      <c r="J24" s="35">
        <v>10.8</v>
      </c>
      <c r="K24" s="115">
        <f t="shared" si="4"/>
        <v>21</v>
      </c>
      <c r="L24" s="35">
        <v>78.2</v>
      </c>
      <c r="M24" s="115">
        <f t="shared" si="5"/>
        <v>28</v>
      </c>
      <c r="N24" s="35">
        <v>11.4</v>
      </c>
      <c r="O24" s="26"/>
      <c r="P24" s="115">
        <f t="shared" si="6"/>
        <v>31</v>
      </c>
      <c r="Q24" s="35">
        <v>10.9</v>
      </c>
      <c r="R24" s="115">
        <f t="shared" si="7"/>
        <v>43</v>
      </c>
      <c r="S24" s="35">
        <v>11.4</v>
      </c>
      <c r="T24" s="115">
        <f t="shared" si="8"/>
        <v>27</v>
      </c>
      <c r="U24" s="35">
        <v>19.3</v>
      </c>
      <c r="V24" s="115">
        <f t="shared" si="9"/>
        <v>25</v>
      </c>
      <c r="W24" s="35">
        <v>35.7</v>
      </c>
      <c r="X24" s="115">
        <f t="shared" si="10"/>
        <v>32</v>
      </c>
      <c r="Y24" s="35">
        <v>9.8</v>
      </c>
      <c r="Z24" s="115">
        <f t="shared" si="11"/>
        <v>30</v>
      </c>
      <c r="AA24" s="35">
        <v>23.1</v>
      </c>
      <c r="AB24" s="21" t="s">
        <v>88</v>
      </c>
    </row>
    <row r="25" spans="2:28" ht="12" customHeight="1">
      <c r="B25" s="18" t="s">
        <v>26</v>
      </c>
      <c r="C25" s="113">
        <f t="shared" si="0"/>
        <v>22</v>
      </c>
      <c r="D25" s="35">
        <v>134.5</v>
      </c>
      <c r="E25" s="115">
        <f t="shared" si="1"/>
        <v>36</v>
      </c>
      <c r="F25" s="35">
        <v>3.8</v>
      </c>
      <c r="G25" s="115">
        <f t="shared" si="2"/>
        <v>43</v>
      </c>
      <c r="H25" s="35">
        <v>1</v>
      </c>
      <c r="I25" s="115">
        <f t="shared" si="3"/>
        <v>26</v>
      </c>
      <c r="J25" s="35">
        <v>10.4</v>
      </c>
      <c r="K25" s="115">
        <f t="shared" si="4"/>
        <v>19</v>
      </c>
      <c r="L25" s="35">
        <v>81.4</v>
      </c>
      <c r="M25" s="115">
        <f t="shared" si="5"/>
        <v>34</v>
      </c>
      <c r="N25" s="35">
        <v>10.1</v>
      </c>
      <c r="O25" s="26"/>
      <c r="P25" s="115">
        <f t="shared" si="6"/>
        <v>18</v>
      </c>
      <c r="Q25" s="35">
        <v>12.6</v>
      </c>
      <c r="R25" s="115">
        <f t="shared" si="7"/>
        <v>37</v>
      </c>
      <c r="S25" s="35">
        <v>12.7</v>
      </c>
      <c r="T25" s="115">
        <f t="shared" si="8"/>
        <v>18</v>
      </c>
      <c r="U25" s="35">
        <v>23</v>
      </c>
      <c r="V25" s="115">
        <f t="shared" si="9"/>
        <v>12</v>
      </c>
      <c r="W25" s="35">
        <v>39.5</v>
      </c>
      <c r="X25" s="115">
        <f t="shared" si="10"/>
        <v>21</v>
      </c>
      <c r="Y25" s="35">
        <v>11.4</v>
      </c>
      <c r="Z25" s="115">
        <f t="shared" si="11"/>
        <v>29</v>
      </c>
      <c r="AA25" s="35">
        <v>23.2</v>
      </c>
      <c r="AB25" s="21" t="s">
        <v>78</v>
      </c>
    </row>
    <row r="26" spans="2:28" ht="12" customHeight="1">
      <c r="B26" s="18" t="s">
        <v>27</v>
      </c>
      <c r="C26" s="113">
        <f t="shared" si="0"/>
        <v>21</v>
      </c>
      <c r="D26" s="35">
        <v>137.2</v>
      </c>
      <c r="E26" s="115">
        <f t="shared" si="1"/>
        <v>30</v>
      </c>
      <c r="F26" s="35">
        <v>4.1</v>
      </c>
      <c r="G26" s="115">
        <f t="shared" si="2"/>
        <v>43</v>
      </c>
      <c r="H26" s="35">
        <v>1</v>
      </c>
      <c r="I26" s="115">
        <f t="shared" si="3"/>
        <v>31</v>
      </c>
      <c r="J26" s="35">
        <v>9.9</v>
      </c>
      <c r="K26" s="115">
        <f t="shared" si="4"/>
        <v>29</v>
      </c>
      <c r="L26" s="35">
        <v>71.7</v>
      </c>
      <c r="M26" s="115">
        <f t="shared" si="5"/>
        <v>10</v>
      </c>
      <c r="N26" s="35">
        <v>14</v>
      </c>
      <c r="O26" s="26"/>
      <c r="P26" s="115">
        <f t="shared" si="6"/>
        <v>14</v>
      </c>
      <c r="Q26" s="35">
        <v>13.4</v>
      </c>
      <c r="R26" s="115">
        <f t="shared" si="7"/>
        <v>37</v>
      </c>
      <c r="S26" s="35">
        <v>12.7</v>
      </c>
      <c r="T26" s="115">
        <f t="shared" si="8"/>
        <v>6</v>
      </c>
      <c r="U26" s="35">
        <v>29.3</v>
      </c>
      <c r="V26" s="115">
        <f t="shared" si="9"/>
        <v>18</v>
      </c>
      <c r="W26" s="35">
        <v>37.6</v>
      </c>
      <c r="X26" s="115">
        <f t="shared" si="10"/>
        <v>27</v>
      </c>
      <c r="Y26" s="35">
        <v>10.3</v>
      </c>
      <c r="Z26" s="115">
        <f t="shared" si="11"/>
        <v>16</v>
      </c>
      <c r="AA26" s="35">
        <v>25.1</v>
      </c>
      <c r="AB26" s="21" t="s">
        <v>77</v>
      </c>
    </row>
    <row r="27" spans="2:28" ht="12" customHeight="1">
      <c r="B27" s="18" t="s">
        <v>28</v>
      </c>
      <c r="C27" s="113">
        <f t="shared" si="0"/>
        <v>20</v>
      </c>
      <c r="D27" s="35">
        <v>137.3</v>
      </c>
      <c r="E27" s="115">
        <f t="shared" si="1"/>
        <v>21</v>
      </c>
      <c r="F27" s="35">
        <v>4.7</v>
      </c>
      <c r="G27" s="115">
        <f t="shared" si="2"/>
        <v>40</v>
      </c>
      <c r="H27" s="35">
        <v>1.1</v>
      </c>
      <c r="I27" s="115">
        <f t="shared" si="3"/>
        <v>20</v>
      </c>
      <c r="J27" s="35">
        <v>10.9</v>
      </c>
      <c r="K27" s="115">
        <f t="shared" si="4"/>
        <v>30</v>
      </c>
      <c r="L27" s="35">
        <v>71.6</v>
      </c>
      <c r="M27" s="115">
        <f t="shared" si="5"/>
        <v>19</v>
      </c>
      <c r="N27" s="35">
        <v>12.4</v>
      </c>
      <c r="O27" s="26"/>
      <c r="P27" s="115">
        <f t="shared" si="6"/>
        <v>43</v>
      </c>
      <c r="Q27" s="35">
        <v>9.7</v>
      </c>
      <c r="R27" s="115">
        <f t="shared" si="7"/>
        <v>35</v>
      </c>
      <c r="S27" s="35">
        <v>13.2</v>
      </c>
      <c r="T27" s="115">
        <f t="shared" si="8"/>
        <v>3</v>
      </c>
      <c r="U27" s="35">
        <v>36</v>
      </c>
      <c r="V27" s="115">
        <f t="shared" si="9"/>
        <v>15</v>
      </c>
      <c r="W27" s="35">
        <v>38.8</v>
      </c>
      <c r="X27" s="115">
        <f t="shared" si="10"/>
        <v>30</v>
      </c>
      <c r="Y27" s="35">
        <v>10.1</v>
      </c>
      <c r="Z27" s="115">
        <f t="shared" si="11"/>
        <v>33</v>
      </c>
      <c r="AA27" s="35">
        <v>22.3</v>
      </c>
      <c r="AB27" s="21" t="s">
        <v>89</v>
      </c>
    </row>
    <row r="28" spans="2:46" s="142" customFormat="1" ht="24" customHeight="1">
      <c r="B28" s="134" t="s">
        <v>29</v>
      </c>
      <c r="C28" s="135">
        <f t="shared" si="0"/>
        <v>16</v>
      </c>
      <c r="D28" s="136">
        <v>140.8</v>
      </c>
      <c r="E28" s="137">
        <f t="shared" si="1"/>
        <v>43</v>
      </c>
      <c r="F28" s="136">
        <v>3.3</v>
      </c>
      <c r="G28" s="137">
        <f t="shared" si="2"/>
        <v>1</v>
      </c>
      <c r="H28" s="136">
        <v>3.2</v>
      </c>
      <c r="I28" s="137">
        <f t="shared" si="3"/>
        <v>33</v>
      </c>
      <c r="J28" s="136">
        <v>9.7</v>
      </c>
      <c r="K28" s="137">
        <f t="shared" si="4"/>
        <v>30</v>
      </c>
      <c r="L28" s="136">
        <v>71.6</v>
      </c>
      <c r="M28" s="137">
        <f t="shared" si="5"/>
        <v>28</v>
      </c>
      <c r="N28" s="136">
        <v>11.4</v>
      </c>
      <c r="O28" s="146"/>
      <c r="P28" s="137">
        <f t="shared" si="6"/>
        <v>31</v>
      </c>
      <c r="Q28" s="136">
        <v>10.9</v>
      </c>
      <c r="R28" s="137">
        <f t="shared" si="7"/>
        <v>26</v>
      </c>
      <c r="S28" s="136">
        <v>14.4</v>
      </c>
      <c r="T28" s="137">
        <f t="shared" si="8"/>
        <v>15</v>
      </c>
      <c r="U28" s="136">
        <v>23.8</v>
      </c>
      <c r="V28" s="137">
        <f t="shared" si="9"/>
        <v>17</v>
      </c>
      <c r="W28" s="136">
        <v>38.4</v>
      </c>
      <c r="X28" s="137">
        <f t="shared" si="10"/>
        <v>7</v>
      </c>
      <c r="Y28" s="136">
        <v>12.8</v>
      </c>
      <c r="Z28" s="137">
        <f t="shared" si="11"/>
        <v>31</v>
      </c>
      <c r="AA28" s="136">
        <v>23</v>
      </c>
      <c r="AB28" s="141" t="s">
        <v>90</v>
      </c>
      <c r="AD28" s="144"/>
      <c r="AG28" s="144"/>
      <c r="AI28" s="144"/>
      <c r="AK28" s="144"/>
      <c r="AM28" s="144"/>
      <c r="AO28" s="144"/>
      <c r="AQ28" s="144"/>
      <c r="AS28" s="145"/>
      <c r="AT28" s="145"/>
    </row>
    <row r="29" spans="2:28" ht="12" customHeight="1">
      <c r="B29" s="18" t="s">
        <v>30</v>
      </c>
      <c r="C29" s="113">
        <f t="shared" si="0"/>
        <v>35</v>
      </c>
      <c r="D29" s="35">
        <v>119.4</v>
      </c>
      <c r="E29" s="115">
        <f t="shared" si="1"/>
        <v>13</v>
      </c>
      <c r="F29" s="35">
        <v>5.4</v>
      </c>
      <c r="G29" s="115">
        <f t="shared" si="2"/>
        <v>13</v>
      </c>
      <c r="H29" s="35">
        <v>1.9</v>
      </c>
      <c r="I29" s="115">
        <f t="shared" si="3"/>
        <v>13</v>
      </c>
      <c r="J29" s="35">
        <v>11.4</v>
      </c>
      <c r="K29" s="115">
        <f t="shared" si="4"/>
        <v>41</v>
      </c>
      <c r="L29" s="35">
        <v>63.2</v>
      </c>
      <c r="M29" s="115">
        <f t="shared" si="5"/>
        <v>36</v>
      </c>
      <c r="N29" s="35">
        <v>9.5</v>
      </c>
      <c r="O29" s="26"/>
      <c r="P29" s="115">
        <f t="shared" si="6"/>
        <v>33</v>
      </c>
      <c r="Q29" s="35">
        <v>10.7</v>
      </c>
      <c r="R29" s="115">
        <f t="shared" si="7"/>
        <v>28</v>
      </c>
      <c r="S29" s="35">
        <v>14</v>
      </c>
      <c r="T29" s="115">
        <f t="shared" si="8"/>
        <v>7</v>
      </c>
      <c r="U29" s="35">
        <v>27.2</v>
      </c>
      <c r="V29" s="115">
        <f t="shared" si="9"/>
        <v>28</v>
      </c>
      <c r="W29" s="35">
        <v>34.3</v>
      </c>
      <c r="X29" s="115">
        <f t="shared" si="10"/>
        <v>28</v>
      </c>
      <c r="Y29" s="35">
        <v>10.2</v>
      </c>
      <c r="Z29" s="115">
        <f t="shared" si="11"/>
        <v>38</v>
      </c>
      <c r="AA29" s="35">
        <v>20.7</v>
      </c>
      <c r="AB29" s="21" t="s">
        <v>91</v>
      </c>
    </row>
    <row r="30" spans="2:28" ht="12" customHeight="1">
      <c r="B30" s="18" t="s">
        <v>31</v>
      </c>
      <c r="C30" s="113">
        <f t="shared" si="0"/>
        <v>41</v>
      </c>
      <c r="D30" s="35">
        <v>111.3</v>
      </c>
      <c r="E30" s="115">
        <f t="shared" si="1"/>
        <v>45</v>
      </c>
      <c r="F30" s="35">
        <v>2.8</v>
      </c>
      <c r="G30" s="115">
        <f t="shared" si="2"/>
        <v>15</v>
      </c>
      <c r="H30" s="35">
        <v>1.8</v>
      </c>
      <c r="I30" s="115">
        <f t="shared" si="3"/>
        <v>42</v>
      </c>
      <c r="J30" s="35">
        <v>8.3</v>
      </c>
      <c r="K30" s="115">
        <f t="shared" si="4"/>
        <v>44</v>
      </c>
      <c r="L30" s="35">
        <v>56.3</v>
      </c>
      <c r="M30" s="115">
        <f t="shared" si="5"/>
        <v>44</v>
      </c>
      <c r="N30" s="35">
        <v>7.7</v>
      </c>
      <c r="O30" s="26"/>
      <c r="P30" s="115">
        <f t="shared" si="6"/>
        <v>40</v>
      </c>
      <c r="Q30" s="35">
        <v>9.9</v>
      </c>
      <c r="R30" s="115">
        <f t="shared" si="7"/>
        <v>42</v>
      </c>
      <c r="S30" s="35">
        <v>11.8</v>
      </c>
      <c r="T30" s="115">
        <f t="shared" si="8"/>
        <v>38</v>
      </c>
      <c r="U30" s="35">
        <v>15.4</v>
      </c>
      <c r="V30" s="115">
        <f t="shared" si="9"/>
        <v>38</v>
      </c>
      <c r="W30" s="35">
        <v>29.8</v>
      </c>
      <c r="X30" s="115">
        <f t="shared" si="10"/>
        <v>37</v>
      </c>
      <c r="Y30" s="35">
        <v>9.2</v>
      </c>
      <c r="Z30" s="115">
        <f t="shared" si="11"/>
        <v>43</v>
      </c>
      <c r="AA30" s="35">
        <v>20.5</v>
      </c>
      <c r="AB30" s="21" t="s">
        <v>92</v>
      </c>
    </row>
    <row r="31" spans="2:28" ht="12" customHeight="1">
      <c r="B31" s="18" t="s">
        <v>32</v>
      </c>
      <c r="C31" s="113">
        <f t="shared" si="0"/>
        <v>23</v>
      </c>
      <c r="D31" s="35">
        <v>133</v>
      </c>
      <c r="E31" s="115">
        <f t="shared" si="1"/>
        <v>18</v>
      </c>
      <c r="F31" s="35">
        <v>4.8</v>
      </c>
      <c r="G31" s="115">
        <f t="shared" si="2"/>
        <v>9</v>
      </c>
      <c r="H31" s="35">
        <v>2.2</v>
      </c>
      <c r="I31" s="115">
        <f t="shared" si="3"/>
        <v>2</v>
      </c>
      <c r="J31" s="35">
        <v>13.5</v>
      </c>
      <c r="K31" s="115">
        <f t="shared" si="4"/>
        <v>33</v>
      </c>
      <c r="L31" s="35">
        <v>70</v>
      </c>
      <c r="M31" s="115">
        <f t="shared" si="5"/>
        <v>25</v>
      </c>
      <c r="N31" s="35">
        <v>11.9</v>
      </c>
      <c r="O31" s="26"/>
      <c r="P31" s="115">
        <f t="shared" si="6"/>
        <v>44</v>
      </c>
      <c r="Q31" s="35">
        <v>9.4</v>
      </c>
      <c r="R31" s="115">
        <f t="shared" si="7"/>
        <v>21</v>
      </c>
      <c r="S31" s="35">
        <v>15.8</v>
      </c>
      <c r="T31" s="115">
        <f t="shared" si="8"/>
        <v>5</v>
      </c>
      <c r="U31" s="35">
        <v>32.3</v>
      </c>
      <c r="V31" s="115">
        <f t="shared" si="9"/>
        <v>5</v>
      </c>
      <c r="W31" s="35">
        <v>45.2</v>
      </c>
      <c r="X31" s="115">
        <f t="shared" si="10"/>
        <v>1</v>
      </c>
      <c r="Y31" s="35">
        <v>14.8</v>
      </c>
      <c r="Z31" s="115">
        <f t="shared" si="11"/>
        <v>38</v>
      </c>
      <c r="AA31" s="35">
        <v>20.7</v>
      </c>
      <c r="AB31" s="21" t="s">
        <v>93</v>
      </c>
    </row>
    <row r="32" spans="2:28" ht="12" customHeight="1">
      <c r="B32" s="18" t="s">
        <v>33</v>
      </c>
      <c r="C32" s="113">
        <f t="shared" si="0"/>
        <v>38</v>
      </c>
      <c r="D32" s="35">
        <v>112.5</v>
      </c>
      <c r="E32" s="115">
        <f t="shared" si="1"/>
        <v>30</v>
      </c>
      <c r="F32" s="35">
        <v>4.1</v>
      </c>
      <c r="G32" s="115">
        <f t="shared" si="2"/>
        <v>9</v>
      </c>
      <c r="H32" s="35">
        <v>2.2</v>
      </c>
      <c r="I32" s="115">
        <f t="shared" si="3"/>
        <v>47</v>
      </c>
      <c r="J32" s="35">
        <v>6.7</v>
      </c>
      <c r="K32" s="115">
        <f t="shared" si="4"/>
        <v>39</v>
      </c>
      <c r="L32" s="35">
        <v>65</v>
      </c>
      <c r="M32" s="115">
        <f t="shared" si="5"/>
        <v>30</v>
      </c>
      <c r="N32" s="35">
        <v>11.3</v>
      </c>
      <c r="O32" s="26"/>
      <c r="P32" s="115">
        <f t="shared" si="6"/>
        <v>47</v>
      </c>
      <c r="Q32" s="35">
        <v>8.2</v>
      </c>
      <c r="R32" s="115">
        <f t="shared" si="7"/>
        <v>37</v>
      </c>
      <c r="S32" s="35">
        <v>12.7</v>
      </c>
      <c r="T32" s="115">
        <f t="shared" si="8"/>
        <v>40</v>
      </c>
      <c r="U32" s="35">
        <v>13.8</v>
      </c>
      <c r="V32" s="115">
        <f t="shared" si="9"/>
        <v>35</v>
      </c>
      <c r="W32" s="35">
        <v>30.7</v>
      </c>
      <c r="X32" s="115">
        <f t="shared" si="10"/>
        <v>33</v>
      </c>
      <c r="Y32" s="35">
        <v>9.7</v>
      </c>
      <c r="Z32" s="115">
        <f t="shared" si="11"/>
        <v>37</v>
      </c>
      <c r="AA32" s="35">
        <v>21.2</v>
      </c>
      <c r="AB32" s="21" t="s">
        <v>94</v>
      </c>
    </row>
    <row r="33" spans="2:46" s="142" customFormat="1" ht="24" customHeight="1">
      <c r="B33" s="134" t="s">
        <v>34</v>
      </c>
      <c r="C33" s="135">
        <f t="shared" si="0"/>
        <v>29</v>
      </c>
      <c r="D33" s="136">
        <v>126</v>
      </c>
      <c r="E33" s="137">
        <f t="shared" si="1"/>
        <v>36</v>
      </c>
      <c r="F33" s="136">
        <v>3.8</v>
      </c>
      <c r="G33" s="137">
        <f t="shared" si="2"/>
        <v>15</v>
      </c>
      <c r="H33" s="136">
        <v>1.8</v>
      </c>
      <c r="I33" s="137">
        <f t="shared" si="3"/>
        <v>41</v>
      </c>
      <c r="J33" s="136">
        <v>9</v>
      </c>
      <c r="K33" s="137">
        <f t="shared" si="4"/>
        <v>34</v>
      </c>
      <c r="L33" s="136">
        <v>69.4</v>
      </c>
      <c r="M33" s="137">
        <f t="shared" si="5"/>
        <v>15</v>
      </c>
      <c r="N33" s="136">
        <v>13</v>
      </c>
      <c r="O33" s="146"/>
      <c r="P33" s="137">
        <f t="shared" si="6"/>
        <v>40</v>
      </c>
      <c r="Q33" s="136">
        <v>9.9</v>
      </c>
      <c r="R33" s="137">
        <f t="shared" si="7"/>
        <v>13</v>
      </c>
      <c r="S33" s="136">
        <v>18.7</v>
      </c>
      <c r="T33" s="137">
        <f t="shared" si="8"/>
        <v>39</v>
      </c>
      <c r="U33" s="136">
        <v>15.1</v>
      </c>
      <c r="V33" s="137">
        <f t="shared" si="9"/>
        <v>42</v>
      </c>
      <c r="W33" s="136">
        <v>25</v>
      </c>
      <c r="X33" s="137">
        <f t="shared" si="10"/>
        <v>39</v>
      </c>
      <c r="Y33" s="136">
        <v>8.7</v>
      </c>
      <c r="Z33" s="137">
        <f t="shared" si="11"/>
        <v>32</v>
      </c>
      <c r="AA33" s="136">
        <v>22.4</v>
      </c>
      <c r="AB33" s="141" t="s">
        <v>95</v>
      </c>
      <c r="AD33" s="144"/>
      <c r="AG33" s="144"/>
      <c r="AI33" s="144"/>
      <c r="AK33" s="144"/>
      <c r="AM33" s="144"/>
      <c r="AO33" s="144"/>
      <c r="AQ33" s="144"/>
      <c r="AS33" s="145"/>
      <c r="AT33" s="145"/>
    </row>
    <row r="34" spans="2:28" ht="12" customHeight="1">
      <c r="B34" s="18" t="s">
        <v>35</v>
      </c>
      <c r="C34" s="113">
        <f t="shared" si="0"/>
        <v>43</v>
      </c>
      <c r="D34" s="35">
        <v>106.6</v>
      </c>
      <c r="E34" s="115">
        <f t="shared" si="1"/>
        <v>7</v>
      </c>
      <c r="F34" s="35">
        <v>6.4</v>
      </c>
      <c r="G34" s="115">
        <f t="shared" si="2"/>
        <v>2</v>
      </c>
      <c r="H34" s="35">
        <v>2.8</v>
      </c>
      <c r="I34" s="115">
        <f t="shared" si="3"/>
        <v>37</v>
      </c>
      <c r="J34" s="35">
        <v>9.4</v>
      </c>
      <c r="K34" s="115">
        <f t="shared" si="4"/>
        <v>38</v>
      </c>
      <c r="L34" s="35">
        <v>65.6</v>
      </c>
      <c r="M34" s="115">
        <f t="shared" si="5"/>
        <v>38</v>
      </c>
      <c r="N34" s="35">
        <v>9.1</v>
      </c>
      <c r="O34" s="26"/>
      <c r="P34" s="115">
        <f t="shared" si="6"/>
        <v>1</v>
      </c>
      <c r="Q34" s="35">
        <v>16</v>
      </c>
      <c r="R34" s="115">
        <f t="shared" si="7"/>
        <v>31</v>
      </c>
      <c r="S34" s="35">
        <v>13.5</v>
      </c>
      <c r="T34" s="115">
        <f t="shared" si="8"/>
        <v>47</v>
      </c>
      <c r="U34" s="35">
        <v>8.9</v>
      </c>
      <c r="V34" s="115">
        <f t="shared" si="9"/>
        <v>43</v>
      </c>
      <c r="W34" s="35">
        <v>24.3</v>
      </c>
      <c r="X34" s="115">
        <f t="shared" si="10"/>
        <v>44</v>
      </c>
      <c r="Y34" s="35">
        <v>6.6</v>
      </c>
      <c r="Z34" s="115">
        <f t="shared" si="11"/>
        <v>18</v>
      </c>
      <c r="AA34" s="35">
        <v>24.8</v>
      </c>
      <c r="AB34" s="21" t="s">
        <v>96</v>
      </c>
    </row>
    <row r="35" spans="2:28" ht="12" customHeight="1">
      <c r="B35" s="18" t="s">
        <v>36</v>
      </c>
      <c r="C35" s="113">
        <f t="shared" si="0"/>
        <v>36</v>
      </c>
      <c r="D35" s="35">
        <v>116.5</v>
      </c>
      <c r="E35" s="115">
        <f t="shared" si="1"/>
        <v>27</v>
      </c>
      <c r="F35" s="35">
        <v>4.2</v>
      </c>
      <c r="G35" s="115">
        <f t="shared" si="2"/>
        <v>21</v>
      </c>
      <c r="H35" s="35">
        <v>1.7</v>
      </c>
      <c r="I35" s="115">
        <f t="shared" si="3"/>
        <v>28</v>
      </c>
      <c r="J35" s="35">
        <v>10.2</v>
      </c>
      <c r="K35" s="115">
        <f t="shared" si="4"/>
        <v>37</v>
      </c>
      <c r="L35" s="35">
        <v>66.3</v>
      </c>
      <c r="M35" s="115">
        <f t="shared" si="5"/>
        <v>39</v>
      </c>
      <c r="N35" s="35">
        <v>9</v>
      </c>
      <c r="O35" s="26"/>
      <c r="P35" s="115">
        <f t="shared" si="6"/>
        <v>7</v>
      </c>
      <c r="Q35" s="35">
        <v>14</v>
      </c>
      <c r="R35" s="115">
        <f t="shared" si="7"/>
        <v>23</v>
      </c>
      <c r="S35" s="35">
        <v>15.1</v>
      </c>
      <c r="T35" s="115">
        <f t="shared" si="8"/>
        <v>33</v>
      </c>
      <c r="U35" s="35">
        <v>17.6</v>
      </c>
      <c r="V35" s="115">
        <f t="shared" si="9"/>
        <v>36</v>
      </c>
      <c r="W35" s="35">
        <v>30.6</v>
      </c>
      <c r="X35" s="115">
        <f t="shared" si="10"/>
        <v>41</v>
      </c>
      <c r="Y35" s="35">
        <v>8.5</v>
      </c>
      <c r="Z35" s="115">
        <f t="shared" si="11"/>
        <v>33</v>
      </c>
      <c r="AA35" s="35">
        <v>22.3</v>
      </c>
      <c r="AB35" s="21" t="s">
        <v>97</v>
      </c>
    </row>
    <row r="36" spans="2:28" ht="12" customHeight="1">
      <c r="B36" s="18" t="s">
        <v>37</v>
      </c>
      <c r="C36" s="113">
        <f t="shared" si="0"/>
        <v>34</v>
      </c>
      <c r="D36" s="35">
        <v>120.9</v>
      </c>
      <c r="E36" s="115">
        <f t="shared" si="1"/>
        <v>39</v>
      </c>
      <c r="F36" s="35">
        <v>3.7</v>
      </c>
      <c r="G36" s="115">
        <f t="shared" si="2"/>
        <v>24</v>
      </c>
      <c r="H36" s="35">
        <v>1.5</v>
      </c>
      <c r="I36" s="115">
        <f t="shared" si="3"/>
        <v>45</v>
      </c>
      <c r="J36" s="35">
        <v>7.6</v>
      </c>
      <c r="K36" s="115">
        <f t="shared" si="4"/>
        <v>32</v>
      </c>
      <c r="L36" s="35">
        <v>70.6</v>
      </c>
      <c r="M36" s="115">
        <f t="shared" si="5"/>
        <v>19</v>
      </c>
      <c r="N36" s="35">
        <v>12.4</v>
      </c>
      <c r="O36" s="26"/>
      <c r="P36" s="115">
        <f t="shared" si="6"/>
        <v>34</v>
      </c>
      <c r="Q36" s="35">
        <v>10.6</v>
      </c>
      <c r="R36" s="115">
        <f t="shared" si="7"/>
        <v>40</v>
      </c>
      <c r="S36" s="35">
        <v>12.4</v>
      </c>
      <c r="T36" s="115">
        <f t="shared" si="8"/>
        <v>36</v>
      </c>
      <c r="U36" s="35">
        <v>16.3</v>
      </c>
      <c r="V36" s="115">
        <f t="shared" si="9"/>
        <v>39</v>
      </c>
      <c r="W36" s="35">
        <v>29.4</v>
      </c>
      <c r="X36" s="115">
        <f t="shared" si="10"/>
        <v>39</v>
      </c>
      <c r="Y36" s="35">
        <v>8.7</v>
      </c>
      <c r="Z36" s="115">
        <f t="shared" si="11"/>
        <v>47</v>
      </c>
      <c r="AA36" s="35">
        <v>18</v>
      </c>
      <c r="AB36" s="21" t="s">
        <v>98</v>
      </c>
    </row>
    <row r="37" spans="2:28" ht="12" customHeight="1">
      <c r="B37" s="18" t="s">
        <v>38</v>
      </c>
      <c r="C37" s="113">
        <f t="shared" si="0"/>
        <v>3</v>
      </c>
      <c r="D37" s="35">
        <v>167.9</v>
      </c>
      <c r="E37" s="115">
        <f t="shared" si="1"/>
        <v>27</v>
      </c>
      <c r="F37" s="35">
        <v>4.2</v>
      </c>
      <c r="G37" s="115">
        <f t="shared" si="2"/>
        <v>13</v>
      </c>
      <c r="H37" s="35">
        <v>1.9</v>
      </c>
      <c r="I37" s="115">
        <f t="shared" si="3"/>
        <v>18</v>
      </c>
      <c r="J37" s="35">
        <v>11.2</v>
      </c>
      <c r="K37" s="115">
        <f t="shared" si="4"/>
        <v>22</v>
      </c>
      <c r="L37" s="35">
        <v>77.6</v>
      </c>
      <c r="M37" s="115">
        <f t="shared" si="5"/>
        <v>7</v>
      </c>
      <c r="N37" s="35">
        <v>15</v>
      </c>
      <c r="O37" s="26"/>
      <c r="P37" s="115">
        <f t="shared" si="6"/>
        <v>14</v>
      </c>
      <c r="Q37" s="35">
        <v>13.4</v>
      </c>
      <c r="R37" s="115">
        <f t="shared" si="7"/>
        <v>14</v>
      </c>
      <c r="S37" s="35">
        <v>18.6</v>
      </c>
      <c r="T37" s="115">
        <f t="shared" si="8"/>
        <v>1</v>
      </c>
      <c r="U37" s="35">
        <v>40.3</v>
      </c>
      <c r="V37" s="115">
        <f t="shared" si="9"/>
        <v>14</v>
      </c>
      <c r="W37" s="35">
        <v>39.1</v>
      </c>
      <c r="X37" s="115">
        <f t="shared" si="10"/>
        <v>19</v>
      </c>
      <c r="Y37" s="35">
        <v>11.6</v>
      </c>
      <c r="Z37" s="115">
        <f t="shared" si="11"/>
        <v>9</v>
      </c>
      <c r="AA37" s="35">
        <v>26.9</v>
      </c>
      <c r="AB37" s="21" t="s">
        <v>99</v>
      </c>
    </row>
    <row r="38" spans="2:46" s="142" customFormat="1" ht="24" customHeight="1">
      <c r="B38" s="134" t="s">
        <v>39</v>
      </c>
      <c r="C38" s="135">
        <f t="shared" si="0"/>
        <v>10</v>
      </c>
      <c r="D38" s="136">
        <v>148.8</v>
      </c>
      <c r="E38" s="137">
        <f t="shared" si="1"/>
        <v>30</v>
      </c>
      <c r="F38" s="136">
        <v>4.1</v>
      </c>
      <c r="G38" s="137">
        <f t="shared" si="2"/>
        <v>23</v>
      </c>
      <c r="H38" s="136">
        <v>1.6</v>
      </c>
      <c r="I38" s="137">
        <f t="shared" si="3"/>
        <v>6</v>
      </c>
      <c r="J38" s="136">
        <v>12.2</v>
      </c>
      <c r="K38" s="137">
        <f t="shared" si="4"/>
        <v>9</v>
      </c>
      <c r="L38" s="136">
        <v>91.3</v>
      </c>
      <c r="M38" s="137">
        <f t="shared" si="5"/>
        <v>3</v>
      </c>
      <c r="N38" s="136">
        <v>16.4</v>
      </c>
      <c r="O38" s="146"/>
      <c r="P38" s="137">
        <f t="shared" si="6"/>
        <v>40</v>
      </c>
      <c r="Q38" s="136">
        <v>9.9</v>
      </c>
      <c r="R38" s="137">
        <f t="shared" si="7"/>
        <v>27</v>
      </c>
      <c r="S38" s="136">
        <v>14.3</v>
      </c>
      <c r="T38" s="137">
        <f t="shared" si="8"/>
        <v>8</v>
      </c>
      <c r="U38" s="136">
        <v>27.1</v>
      </c>
      <c r="V38" s="137">
        <f t="shared" si="9"/>
        <v>4</v>
      </c>
      <c r="W38" s="136">
        <v>45.3</v>
      </c>
      <c r="X38" s="137">
        <f t="shared" si="10"/>
        <v>4</v>
      </c>
      <c r="Y38" s="136">
        <v>14</v>
      </c>
      <c r="Z38" s="137">
        <f t="shared" si="11"/>
        <v>27</v>
      </c>
      <c r="AA38" s="136">
        <v>23.3</v>
      </c>
      <c r="AB38" s="141" t="s">
        <v>100</v>
      </c>
      <c r="AD38" s="144"/>
      <c r="AG38" s="144"/>
      <c r="AI38" s="144"/>
      <c r="AK38" s="144"/>
      <c r="AM38" s="144"/>
      <c r="AO38" s="144"/>
      <c r="AQ38" s="144"/>
      <c r="AS38" s="145"/>
      <c r="AT38" s="145"/>
    </row>
    <row r="39" spans="2:28" ht="12" customHeight="1">
      <c r="B39" s="18" t="s">
        <v>40</v>
      </c>
      <c r="C39" s="113">
        <f t="shared" si="0"/>
        <v>8</v>
      </c>
      <c r="D39" s="35">
        <v>154.7</v>
      </c>
      <c r="E39" s="115">
        <f t="shared" si="1"/>
        <v>10</v>
      </c>
      <c r="F39" s="35">
        <v>5.9</v>
      </c>
      <c r="G39" s="115">
        <f t="shared" si="2"/>
        <v>7</v>
      </c>
      <c r="H39" s="35">
        <v>2.3</v>
      </c>
      <c r="I39" s="115">
        <f t="shared" si="3"/>
        <v>24</v>
      </c>
      <c r="J39" s="35">
        <v>10.6</v>
      </c>
      <c r="K39" s="115">
        <f t="shared" si="4"/>
        <v>10</v>
      </c>
      <c r="L39" s="35">
        <v>90.8</v>
      </c>
      <c r="M39" s="115">
        <f t="shared" si="5"/>
        <v>1</v>
      </c>
      <c r="N39" s="35">
        <v>17.7</v>
      </c>
      <c r="O39" s="26"/>
      <c r="P39" s="115">
        <f t="shared" si="6"/>
        <v>23</v>
      </c>
      <c r="Q39" s="35">
        <v>12</v>
      </c>
      <c r="R39" s="115">
        <f t="shared" si="7"/>
        <v>5</v>
      </c>
      <c r="S39" s="35">
        <v>20.5</v>
      </c>
      <c r="T39" s="115">
        <f t="shared" si="8"/>
        <v>2</v>
      </c>
      <c r="U39" s="35">
        <v>36.3</v>
      </c>
      <c r="V39" s="115">
        <f t="shared" si="9"/>
        <v>8</v>
      </c>
      <c r="W39" s="35">
        <v>41.8</v>
      </c>
      <c r="X39" s="115">
        <f t="shared" si="10"/>
        <v>8</v>
      </c>
      <c r="Y39" s="35">
        <v>12.6</v>
      </c>
      <c r="Z39" s="115">
        <f t="shared" si="11"/>
        <v>4</v>
      </c>
      <c r="AA39" s="35">
        <v>32.4</v>
      </c>
      <c r="AB39" s="21" t="s">
        <v>101</v>
      </c>
    </row>
    <row r="40" spans="2:28" ht="12" customHeight="1">
      <c r="B40" s="18" t="s">
        <v>41</v>
      </c>
      <c r="C40" s="113">
        <f t="shared" si="0"/>
        <v>18</v>
      </c>
      <c r="D40" s="35">
        <v>139.6</v>
      </c>
      <c r="E40" s="115">
        <f t="shared" si="1"/>
        <v>42</v>
      </c>
      <c r="F40" s="35">
        <v>3.4</v>
      </c>
      <c r="G40" s="115">
        <f t="shared" si="2"/>
        <v>40</v>
      </c>
      <c r="H40" s="35">
        <v>1.1</v>
      </c>
      <c r="I40" s="115">
        <f t="shared" si="3"/>
        <v>28</v>
      </c>
      <c r="J40" s="35">
        <v>10.2</v>
      </c>
      <c r="K40" s="115">
        <f t="shared" si="4"/>
        <v>11</v>
      </c>
      <c r="L40" s="35">
        <v>90.4</v>
      </c>
      <c r="M40" s="115">
        <f t="shared" si="5"/>
        <v>21</v>
      </c>
      <c r="N40" s="35">
        <v>12.3</v>
      </c>
      <c r="O40" s="26"/>
      <c r="P40" s="115">
        <f t="shared" si="6"/>
        <v>8</v>
      </c>
      <c r="Q40" s="35">
        <v>13.9</v>
      </c>
      <c r="R40" s="115">
        <f t="shared" si="7"/>
        <v>8</v>
      </c>
      <c r="S40" s="35">
        <v>20.1</v>
      </c>
      <c r="T40" s="115">
        <f t="shared" si="8"/>
        <v>10</v>
      </c>
      <c r="U40" s="35">
        <v>26.8</v>
      </c>
      <c r="V40" s="115">
        <f t="shared" si="9"/>
        <v>13</v>
      </c>
      <c r="W40" s="35">
        <v>39.4</v>
      </c>
      <c r="X40" s="115">
        <f t="shared" si="10"/>
        <v>10</v>
      </c>
      <c r="Y40" s="35">
        <v>12.5</v>
      </c>
      <c r="Z40" s="115">
        <f t="shared" si="11"/>
        <v>41</v>
      </c>
      <c r="AA40" s="35">
        <v>20.6</v>
      </c>
      <c r="AB40" s="21" t="s">
        <v>102</v>
      </c>
    </row>
    <row r="41" spans="2:28" ht="12" customHeight="1">
      <c r="B41" s="18" t="s">
        <v>42</v>
      </c>
      <c r="C41" s="113">
        <f t="shared" si="0"/>
        <v>31</v>
      </c>
      <c r="D41" s="35">
        <v>124.2</v>
      </c>
      <c r="E41" s="115">
        <f t="shared" si="1"/>
        <v>22</v>
      </c>
      <c r="F41" s="35">
        <v>4.4</v>
      </c>
      <c r="G41" s="115">
        <f t="shared" si="2"/>
        <v>24</v>
      </c>
      <c r="H41" s="35">
        <v>1.5</v>
      </c>
      <c r="I41" s="115">
        <f t="shared" si="3"/>
        <v>22</v>
      </c>
      <c r="J41" s="35">
        <v>10.7</v>
      </c>
      <c r="K41" s="115">
        <f t="shared" si="4"/>
        <v>25</v>
      </c>
      <c r="L41" s="35">
        <v>74.7</v>
      </c>
      <c r="M41" s="115">
        <f t="shared" si="5"/>
        <v>24</v>
      </c>
      <c r="N41" s="35">
        <v>12.1</v>
      </c>
      <c r="O41" s="26"/>
      <c r="P41" s="115">
        <f t="shared" si="6"/>
        <v>6</v>
      </c>
      <c r="Q41" s="35">
        <v>14.1</v>
      </c>
      <c r="R41" s="115">
        <f t="shared" si="7"/>
        <v>20</v>
      </c>
      <c r="S41" s="35">
        <v>16</v>
      </c>
      <c r="T41" s="115">
        <f t="shared" si="8"/>
        <v>27</v>
      </c>
      <c r="U41" s="35">
        <v>19.3</v>
      </c>
      <c r="V41" s="115">
        <f t="shared" si="9"/>
        <v>32</v>
      </c>
      <c r="W41" s="35">
        <v>32.4</v>
      </c>
      <c r="X41" s="115">
        <f t="shared" si="10"/>
        <v>28</v>
      </c>
      <c r="Y41" s="35">
        <v>10.2</v>
      </c>
      <c r="Z41" s="115">
        <f t="shared" si="11"/>
        <v>35</v>
      </c>
      <c r="AA41" s="35">
        <v>22</v>
      </c>
      <c r="AB41" s="21" t="s">
        <v>103</v>
      </c>
    </row>
    <row r="42" spans="2:28" ht="12" customHeight="1">
      <c r="B42" s="18" t="s">
        <v>43</v>
      </c>
      <c r="C42" s="113">
        <f t="shared" si="0"/>
        <v>5</v>
      </c>
      <c r="D42" s="35">
        <v>156.2</v>
      </c>
      <c r="E42" s="115">
        <f t="shared" si="1"/>
        <v>5</v>
      </c>
      <c r="F42" s="35">
        <v>6.5</v>
      </c>
      <c r="G42" s="115">
        <f t="shared" si="2"/>
        <v>4</v>
      </c>
      <c r="H42" s="35">
        <v>2.6</v>
      </c>
      <c r="I42" s="115">
        <f t="shared" si="3"/>
        <v>13</v>
      </c>
      <c r="J42" s="35">
        <v>11.4</v>
      </c>
      <c r="K42" s="115">
        <f t="shared" si="4"/>
        <v>2</v>
      </c>
      <c r="L42" s="35">
        <v>101.5</v>
      </c>
      <c r="M42" s="115">
        <f t="shared" si="5"/>
        <v>13</v>
      </c>
      <c r="N42" s="35">
        <v>13.4</v>
      </c>
      <c r="O42" s="26"/>
      <c r="P42" s="115">
        <f t="shared" si="6"/>
        <v>12</v>
      </c>
      <c r="Q42" s="35">
        <v>13.7</v>
      </c>
      <c r="R42" s="115">
        <f t="shared" si="7"/>
        <v>10</v>
      </c>
      <c r="S42" s="35">
        <v>19.1</v>
      </c>
      <c r="T42" s="115">
        <f t="shared" si="8"/>
        <v>12</v>
      </c>
      <c r="U42" s="35">
        <v>26.2</v>
      </c>
      <c r="V42" s="115">
        <f t="shared" si="9"/>
        <v>23</v>
      </c>
      <c r="W42" s="35">
        <v>36</v>
      </c>
      <c r="X42" s="115">
        <f t="shared" si="10"/>
        <v>10</v>
      </c>
      <c r="Y42" s="35">
        <v>12.5</v>
      </c>
      <c r="Z42" s="115">
        <f t="shared" si="11"/>
        <v>15</v>
      </c>
      <c r="AA42" s="35">
        <v>25.4</v>
      </c>
      <c r="AB42" s="21" t="s">
        <v>77</v>
      </c>
    </row>
    <row r="43" spans="2:46" s="142" customFormat="1" ht="24" customHeight="1">
      <c r="B43" s="134" t="s">
        <v>44</v>
      </c>
      <c r="C43" s="135">
        <f t="shared" si="0"/>
        <v>4</v>
      </c>
      <c r="D43" s="136">
        <v>157.2</v>
      </c>
      <c r="E43" s="137">
        <f t="shared" si="1"/>
        <v>17</v>
      </c>
      <c r="F43" s="136">
        <v>4.9</v>
      </c>
      <c r="G43" s="137">
        <f t="shared" si="2"/>
        <v>2</v>
      </c>
      <c r="H43" s="136">
        <v>2.8</v>
      </c>
      <c r="I43" s="137">
        <f t="shared" si="3"/>
        <v>1</v>
      </c>
      <c r="J43" s="136">
        <v>15.8</v>
      </c>
      <c r="K43" s="137">
        <f t="shared" si="4"/>
        <v>5</v>
      </c>
      <c r="L43" s="136">
        <v>94.6</v>
      </c>
      <c r="M43" s="137">
        <f t="shared" si="5"/>
        <v>4</v>
      </c>
      <c r="N43" s="136">
        <v>16.2</v>
      </c>
      <c r="O43" s="146"/>
      <c r="P43" s="137">
        <f t="shared" si="6"/>
        <v>10</v>
      </c>
      <c r="Q43" s="136">
        <v>13.8</v>
      </c>
      <c r="R43" s="137">
        <f t="shared" si="7"/>
        <v>2</v>
      </c>
      <c r="S43" s="136">
        <v>21.9</v>
      </c>
      <c r="T43" s="137">
        <f t="shared" si="8"/>
        <v>18</v>
      </c>
      <c r="U43" s="136">
        <v>23</v>
      </c>
      <c r="V43" s="137">
        <f t="shared" si="9"/>
        <v>10</v>
      </c>
      <c r="W43" s="136">
        <v>40.1</v>
      </c>
      <c r="X43" s="137">
        <f t="shared" si="10"/>
        <v>20</v>
      </c>
      <c r="Y43" s="136">
        <v>11.5</v>
      </c>
      <c r="Z43" s="137">
        <f t="shared" si="11"/>
        <v>45</v>
      </c>
      <c r="AA43" s="136">
        <v>20.1</v>
      </c>
      <c r="AB43" s="141" t="s">
        <v>104</v>
      </c>
      <c r="AD43" s="144"/>
      <c r="AG43" s="144"/>
      <c r="AI43" s="144"/>
      <c r="AK43" s="144"/>
      <c r="AM43" s="144"/>
      <c r="AO43" s="144"/>
      <c r="AQ43" s="144"/>
      <c r="AS43" s="145"/>
      <c r="AT43" s="145"/>
    </row>
    <row r="44" spans="2:28" ht="12" customHeight="1">
      <c r="B44" s="18" t="s">
        <v>45</v>
      </c>
      <c r="C44" s="113">
        <f t="shared" si="0"/>
        <v>5</v>
      </c>
      <c r="D44" s="35">
        <v>156.2</v>
      </c>
      <c r="E44" s="115">
        <f t="shared" si="1"/>
        <v>36</v>
      </c>
      <c r="F44" s="35">
        <v>3.8</v>
      </c>
      <c r="G44" s="115">
        <f t="shared" si="2"/>
        <v>40</v>
      </c>
      <c r="H44" s="35">
        <v>1.1</v>
      </c>
      <c r="I44" s="115">
        <f t="shared" si="3"/>
        <v>13</v>
      </c>
      <c r="J44" s="35">
        <v>11.4</v>
      </c>
      <c r="K44" s="115">
        <f t="shared" si="4"/>
        <v>4</v>
      </c>
      <c r="L44" s="35">
        <v>97</v>
      </c>
      <c r="M44" s="115">
        <f t="shared" si="5"/>
        <v>16</v>
      </c>
      <c r="N44" s="35">
        <v>12.9</v>
      </c>
      <c r="O44" s="26"/>
      <c r="P44" s="115">
        <f t="shared" si="6"/>
        <v>10</v>
      </c>
      <c r="Q44" s="35">
        <v>13.8</v>
      </c>
      <c r="R44" s="115">
        <f t="shared" si="7"/>
        <v>3</v>
      </c>
      <c r="S44" s="35">
        <v>21.5</v>
      </c>
      <c r="T44" s="115">
        <f t="shared" si="8"/>
        <v>8</v>
      </c>
      <c r="U44" s="35">
        <v>27.1</v>
      </c>
      <c r="V44" s="115">
        <f t="shared" si="9"/>
        <v>11</v>
      </c>
      <c r="W44" s="35">
        <v>39.8</v>
      </c>
      <c r="X44" s="115">
        <f t="shared" si="10"/>
        <v>3</v>
      </c>
      <c r="Y44" s="35">
        <v>14.1</v>
      </c>
      <c r="Z44" s="115">
        <f t="shared" si="11"/>
        <v>38</v>
      </c>
      <c r="AA44" s="35">
        <v>20.7</v>
      </c>
      <c r="AB44" s="21" t="s">
        <v>105</v>
      </c>
    </row>
    <row r="45" spans="2:28" ht="12" customHeight="1">
      <c r="B45" s="18" t="s">
        <v>196</v>
      </c>
      <c r="C45" s="113">
        <f t="shared" si="0"/>
        <v>2</v>
      </c>
      <c r="D45" s="35">
        <v>171.5</v>
      </c>
      <c r="E45" s="115">
        <f t="shared" si="1"/>
        <v>18</v>
      </c>
      <c r="F45" s="35">
        <v>4.8</v>
      </c>
      <c r="G45" s="115">
        <f t="shared" si="2"/>
        <v>15</v>
      </c>
      <c r="H45" s="35">
        <v>1.8</v>
      </c>
      <c r="I45" s="115">
        <f t="shared" si="3"/>
        <v>22</v>
      </c>
      <c r="J45" s="35">
        <v>10.7</v>
      </c>
      <c r="K45" s="115">
        <f t="shared" si="4"/>
        <v>14</v>
      </c>
      <c r="L45" s="35">
        <v>82.3</v>
      </c>
      <c r="M45" s="115">
        <f t="shared" si="5"/>
        <v>18</v>
      </c>
      <c r="N45" s="35">
        <v>12.6</v>
      </c>
      <c r="O45" s="26"/>
      <c r="P45" s="115">
        <f t="shared" si="6"/>
        <v>3</v>
      </c>
      <c r="Q45" s="35">
        <v>15.3</v>
      </c>
      <c r="R45" s="115">
        <f t="shared" si="7"/>
        <v>6</v>
      </c>
      <c r="S45" s="35">
        <v>20.3</v>
      </c>
      <c r="T45" s="115">
        <f t="shared" si="8"/>
        <v>11</v>
      </c>
      <c r="U45" s="35">
        <v>26.7</v>
      </c>
      <c r="V45" s="115">
        <f t="shared" si="9"/>
        <v>9</v>
      </c>
      <c r="W45" s="35">
        <v>41.4</v>
      </c>
      <c r="X45" s="115">
        <f t="shared" si="10"/>
        <v>6</v>
      </c>
      <c r="Y45" s="35">
        <v>13.4</v>
      </c>
      <c r="Z45" s="115">
        <f t="shared" si="11"/>
        <v>23</v>
      </c>
      <c r="AA45" s="35">
        <v>24.4</v>
      </c>
      <c r="AB45" s="21" t="s">
        <v>92</v>
      </c>
    </row>
    <row r="46" spans="2:28" ht="12" customHeight="1">
      <c r="B46" s="18" t="s">
        <v>46</v>
      </c>
      <c r="C46" s="113">
        <f t="shared" si="0"/>
        <v>1</v>
      </c>
      <c r="D46" s="35">
        <v>172.9</v>
      </c>
      <c r="E46" s="115">
        <f t="shared" si="1"/>
        <v>41</v>
      </c>
      <c r="F46" s="35">
        <v>3.5</v>
      </c>
      <c r="G46" s="115">
        <f t="shared" si="2"/>
        <v>37</v>
      </c>
      <c r="H46" s="35">
        <v>1.2</v>
      </c>
      <c r="I46" s="115">
        <f t="shared" si="3"/>
        <v>4</v>
      </c>
      <c r="J46" s="35">
        <v>12.5</v>
      </c>
      <c r="K46" s="115">
        <f t="shared" si="4"/>
        <v>1</v>
      </c>
      <c r="L46" s="35">
        <v>106.3</v>
      </c>
      <c r="M46" s="115">
        <f t="shared" si="5"/>
        <v>27</v>
      </c>
      <c r="N46" s="35">
        <v>11.8</v>
      </c>
      <c r="O46" s="26"/>
      <c r="P46" s="115">
        <f t="shared" si="6"/>
        <v>17</v>
      </c>
      <c r="Q46" s="35">
        <v>12.9</v>
      </c>
      <c r="R46" s="115">
        <f t="shared" si="7"/>
        <v>9</v>
      </c>
      <c r="S46" s="35">
        <v>19.3</v>
      </c>
      <c r="T46" s="115">
        <f t="shared" si="8"/>
        <v>22</v>
      </c>
      <c r="U46" s="35">
        <v>21</v>
      </c>
      <c r="V46" s="115">
        <f t="shared" si="9"/>
        <v>2</v>
      </c>
      <c r="W46" s="35">
        <v>47.3</v>
      </c>
      <c r="X46" s="115">
        <f t="shared" si="10"/>
        <v>8</v>
      </c>
      <c r="Y46" s="35">
        <v>12.6</v>
      </c>
      <c r="Z46" s="115">
        <f t="shared" si="11"/>
        <v>8</v>
      </c>
      <c r="AA46" s="35">
        <v>29.1</v>
      </c>
      <c r="AB46" s="21" t="s">
        <v>106</v>
      </c>
    </row>
    <row r="47" spans="2:28" ht="12" customHeight="1">
      <c r="B47" s="18" t="s">
        <v>47</v>
      </c>
      <c r="C47" s="113">
        <f t="shared" si="0"/>
        <v>44</v>
      </c>
      <c r="D47" s="35">
        <v>101.6</v>
      </c>
      <c r="E47" s="115">
        <f t="shared" si="1"/>
        <v>5</v>
      </c>
      <c r="F47" s="35">
        <v>6.5</v>
      </c>
      <c r="G47" s="115">
        <f t="shared" si="2"/>
        <v>15</v>
      </c>
      <c r="H47" s="35">
        <v>1.8</v>
      </c>
      <c r="I47" s="115">
        <f t="shared" si="3"/>
        <v>39</v>
      </c>
      <c r="J47" s="35">
        <v>9.3</v>
      </c>
      <c r="K47" s="115">
        <f t="shared" si="4"/>
        <v>28</v>
      </c>
      <c r="L47" s="35">
        <v>73.6</v>
      </c>
      <c r="M47" s="115">
        <f t="shared" si="5"/>
        <v>31</v>
      </c>
      <c r="N47" s="35">
        <v>10.9</v>
      </c>
      <c r="O47" s="26"/>
      <c r="P47" s="115">
        <f t="shared" si="6"/>
        <v>18</v>
      </c>
      <c r="Q47" s="35">
        <v>12.6</v>
      </c>
      <c r="R47" s="115">
        <f t="shared" si="7"/>
        <v>33</v>
      </c>
      <c r="S47" s="35">
        <v>13.3</v>
      </c>
      <c r="T47" s="115">
        <f t="shared" si="8"/>
        <v>41</v>
      </c>
      <c r="U47" s="35">
        <v>13.1</v>
      </c>
      <c r="V47" s="115">
        <f t="shared" si="9"/>
        <v>29</v>
      </c>
      <c r="W47" s="35">
        <v>32.9</v>
      </c>
      <c r="X47" s="115">
        <f t="shared" si="10"/>
        <v>36</v>
      </c>
      <c r="Y47" s="35">
        <v>9.3</v>
      </c>
      <c r="Z47" s="115">
        <f t="shared" si="11"/>
        <v>13</v>
      </c>
      <c r="AA47" s="35">
        <v>25.5</v>
      </c>
      <c r="AB47" s="21" t="s">
        <v>78</v>
      </c>
    </row>
    <row r="48" spans="2:46" s="142" customFormat="1" ht="24" customHeight="1">
      <c r="B48" s="134" t="s">
        <v>48</v>
      </c>
      <c r="C48" s="135">
        <f t="shared" si="0"/>
        <v>33</v>
      </c>
      <c r="D48" s="136">
        <v>122.6</v>
      </c>
      <c r="E48" s="137">
        <f t="shared" si="1"/>
        <v>1</v>
      </c>
      <c r="F48" s="136">
        <v>9.3</v>
      </c>
      <c r="G48" s="137">
        <f t="shared" si="2"/>
        <v>35</v>
      </c>
      <c r="H48" s="136">
        <v>1.3</v>
      </c>
      <c r="I48" s="137">
        <f t="shared" si="3"/>
        <v>37</v>
      </c>
      <c r="J48" s="136">
        <v>9.4</v>
      </c>
      <c r="K48" s="137">
        <f t="shared" si="4"/>
        <v>6</v>
      </c>
      <c r="L48" s="136">
        <v>93.5</v>
      </c>
      <c r="M48" s="137">
        <f t="shared" si="5"/>
        <v>25</v>
      </c>
      <c r="N48" s="136">
        <v>11.9</v>
      </c>
      <c r="O48" s="146"/>
      <c r="P48" s="137">
        <f t="shared" si="6"/>
        <v>36</v>
      </c>
      <c r="Q48" s="136">
        <v>10.4</v>
      </c>
      <c r="R48" s="137">
        <f t="shared" si="7"/>
        <v>25</v>
      </c>
      <c r="S48" s="136">
        <v>14.7</v>
      </c>
      <c r="T48" s="137">
        <f t="shared" si="8"/>
        <v>26</v>
      </c>
      <c r="U48" s="136">
        <v>19.6</v>
      </c>
      <c r="V48" s="137">
        <f t="shared" si="9"/>
        <v>20</v>
      </c>
      <c r="W48" s="136">
        <v>37</v>
      </c>
      <c r="X48" s="137">
        <f t="shared" si="10"/>
        <v>5</v>
      </c>
      <c r="Y48" s="136">
        <v>13.5</v>
      </c>
      <c r="Z48" s="137">
        <f t="shared" si="11"/>
        <v>10</v>
      </c>
      <c r="AA48" s="136">
        <v>26.6</v>
      </c>
      <c r="AB48" s="141" t="s">
        <v>107</v>
      </c>
      <c r="AD48" s="144"/>
      <c r="AG48" s="144"/>
      <c r="AI48" s="144"/>
      <c r="AK48" s="144"/>
      <c r="AM48" s="144"/>
      <c r="AO48" s="144"/>
      <c r="AQ48" s="144"/>
      <c r="AS48" s="145"/>
      <c r="AT48" s="145"/>
    </row>
    <row r="49" spans="2:28" ht="12" customHeight="1">
      <c r="B49" s="18" t="s">
        <v>49</v>
      </c>
      <c r="C49" s="113">
        <f t="shared" si="0"/>
        <v>19</v>
      </c>
      <c r="D49" s="35">
        <v>139.5</v>
      </c>
      <c r="E49" s="115">
        <f t="shared" si="1"/>
        <v>2</v>
      </c>
      <c r="F49" s="35">
        <v>7.2</v>
      </c>
      <c r="G49" s="115">
        <f t="shared" si="2"/>
        <v>7</v>
      </c>
      <c r="H49" s="35">
        <v>2.3</v>
      </c>
      <c r="I49" s="115">
        <f t="shared" si="3"/>
        <v>34</v>
      </c>
      <c r="J49" s="35">
        <v>9.5</v>
      </c>
      <c r="K49" s="115">
        <f t="shared" si="4"/>
        <v>7</v>
      </c>
      <c r="L49" s="35">
        <v>92.3</v>
      </c>
      <c r="M49" s="115">
        <f t="shared" si="5"/>
        <v>9</v>
      </c>
      <c r="N49" s="35">
        <v>14.1</v>
      </c>
      <c r="O49" s="26"/>
      <c r="P49" s="115">
        <f t="shared" si="6"/>
        <v>4</v>
      </c>
      <c r="Q49" s="35">
        <v>14.5</v>
      </c>
      <c r="R49" s="115">
        <f t="shared" si="7"/>
        <v>16</v>
      </c>
      <c r="S49" s="35">
        <v>16.8</v>
      </c>
      <c r="T49" s="115">
        <f t="shared" si="8"/>
        <v>37</v>
      </c>
      <c r="U49" s="35">
        <v>16</v>
      </c>
      <c r="V49" s="115">
        <f t="shared" si="9"/>
        <v>32</v>
      </c>
      <c r="W49" s="35">
        <v>32.4</v>
      </c>
      <c r="X49" s="115">
        <f t="shared" si="10"/>
        <v>42</v>
      </c>
      <c r="Y49" s="35">
        <v>8.3</v>
      </c>
      <c r="Z49" s="115">
        <f t="shared" si="11"/>
        <v>22</v>
      </c>
      <c r="AA49" s="35">
        <v>24.5</v>
      </c>
      <c r="AB49" s="21" t="s">
        <v>89</v>
      </c>
    </row>
    <row r="50" spans="2:28" ht="12" customHeight="1">
      <c r="B50" s="18" t="s">
        <v>50</v>
      </c>
      <c r="C50" s="113">
        <f t="shared" si="0"/>
        <v>23</v>
      </c>
      <c r="D50" s="35">
        <v>133</v>
      </c>
      <c r="E50" s="115">
        <f t="shared" si="1"/>
        <v>12</v>
      </c>
      <c r="F50" s="35">
        <v>5.7</v>
      </c>
      <c r="G50" s="115">
        <f t="shared" si="2"/>
        <v>11</v>
      </c>
      <c r="H50" s="35">
        <v>2.1</v>
      </c>
      <c r="I50" s="115">
        <f t="shared" si="3"/>
        <v>31</v>
      </c>
      <c r="J50" s="35">
        <v>9.9</v>
      </c>
      <c r="K50" s="115">
        <f t="shared" si="4"/>
        <v>13</v>
      </c>
      <c r="L50" s="35">
        <v>84.5</v>
      </c>
      <c r="M50" s="115">
        <f t="shared" si="5"/>
        <v>12</v>
      </c>
      <c r="N50" s="35">
        <v>13.6</v>
      </c>
      <c r="O50" s="26"/>
      <c r="P50" s="115">
        <f t="shared" si="6"/>
        <v>22</v>
      </c>
      <c r="Q50" s="35">
        <v>12.2</v>
      </c>
      <c r="R50" s="115">
        <f t="shared" si="7"/>
        <v>10</v>
      </c>
      <c r="S50" s="35">
        <v>19.1</v>
      </c>
      <c r="T50" s="115">
        <f t="shared" si="8"/>
        <v>20</v>
      </c>
      <c r="U50" s="35">
        <v>22.7</v>
      </c>
      <c r="V50" s="115">
        <f t="shared" si="9"/>
        <v>26</v>
      </c>
      <c r="W50" s="35">
        <v>35.6</v>
      </c>
      <c r="X50" s="115">
        <f t="shared" si="10"/>
        <v>13</v>
      </c>
      <c r="Y50" s="35">
        <v>12.1</v>
      </c>
      <c r="Z50" s="115">
        <f t="shared" si="11"/>
        <v>17</v>
      </c>
      <c r="AA50" s="35">
        <v>25</v>
      </c>
      <c r="AB50" s="21" t="s">
        <v>108</v>
      </c>
    </row>
    <row r="51" spans="2:28" ht="12" customHeight="1">
      <c r="B51" s="17" t="s">
        <v>51</v>
      </c>
      <c r="C51" s="118">
        <f t="shared" si="0"/>
        <v>9</v>
      </c>
      <c r="D51" s="36">
        <v>151.5</v>
      </c>
      <c r="E51" s="116">
        <f t="shared" si="1"/>
        <v>2</v>
      </c>
      <c r="F51" s="36">
        <v>7.2</v>
      </c>
      <c r="G51" s="116">
        <f t="shared" si="2"/>
        <v>11</v>
      </c>
      <c r="H51" s="36">
        <v>2.1</v>
      </c>
      <c r="I51" s="116">
        <f t="shared" si="3"/>
        <v>16</v>
      </c>
      <c r="J51" s="36">
        <v>11.3</v>
      </c>
      <c r="K51" s="116">
        <f t="shared" si="4"/>
        <v>12</v>
      </c>
      <c r="L51" s="36">
        <v>86.7</v>
      </c>
      <c r="M51" s="116">
        <f t="shared" si="5"/>
        <v>6</v>
      </c>
      <c r="N51" s="36">
        <v>15.1</v>
      </c>
      <c r="O51" s="27"/>
      <c r="P51" s="116">
        <f t="shared" si="6"/>
        <v>20</v>
      </c>
      <c r="Q51" s="36">
        <v>12.5</v>
      </c>
      <c r="R51" s="116">
        <f t="shared" si="7"/>
        <v>17</v>
      </c>
      <c r="S51" s="36">
        <v>16.6</v>
      </c>
      <c r="T51" s="116">
        <f t="shared" si="8"/>
        <v>22</v>
      </c>
      <c r="U51" s="36">
        <v>21</v>
      </c>
      <c r="V51" s="116">
        <f t="shared" si="9"/>
        <v>34</v>
      </c>
      <c r="W51" s="36">
        <v>30.8</v>
      </c>
      <c r="X51" s="116">
        <f t="shared" si="10"/>
        <v>33</v>
      </c>
      <c r="Y51" s="36">
        <v>9.7</v>
      </c>
      <c r="Z51" s="116">
        <f t="shared" si="11"/>
        <v>11</v>
      </c>
      <c r="AA51" s="36">
        <v>26</v>
      </c>
      <c r="AB51" s="22" t="s">
        <v>96</v>
      </c>
    </row>
    <row r="52" spans="2:28" ht="12" customHeight="1">
      <c r="B52" s="18" t="s">
        <v>52</v>
      </c>
      <c r="C52" s="113">
        <f t="shared" si="0"/>
        <v>17</v>
      </c>
      <c r="D52" s="35">
        <v>140.5</v>
      </c>
      <c r="E52" s="115">
        <f t="shared" si="1"/>
        <v>9</v>
      </c>
      <c r="F52" s="35">
        <v>6.3</v>
      </c>
      <c r="G52" s="115">
        <f t="shared" si="2"/>
        <v>35</v>
      </c>
      <c r="H52" s="35">
        <v>1.3</v>
      </c>
      <c r="I52" s="115">
        <f t="shared" si="3"/>
        <v>44</v>
      </c>
      <c r="J52" s="35">
        <v>7.9</v>
      </c>
      <c r="K52" s="115">
        <f t="shared" si="4"/>
        <v>22</v>
      </c>
      <c r="L52" s="35">
        <v>77.6</v>
      </c>
      <c r="M52" s="115">
        <f t="shared" si="5"/>
        <v>11</v>
      </c>
      <c r="N52" s="35">
        <v>13.8</v>
      </c>
      <c r="O52" s="26"/>
      <c r="P52" s="115">
        <f t="shared" si="6"/>
        <v>24</v>
      </c>
      <c r="Q52" s="35">
        <v>11.6</v>
      </c>
      <c r="R52" s="115">
        <f t="shared" si="7"/>
        <v>19</v>
      </c>
      <c r="S52" s="35">
        <v>16.3</v>
      </c>
      <c r="T52" s="115">
        <f t="shared" si="8"/>
        <v>30</v>
      </c>
      <c r="U52" s="35">
        <v>19.2</v>
      </c>
      <c r="V52" s="115">
        <f t="shared" si="9"/>
        <v>31</v>
      </c>
      <c r="W52" s="35">
        <v>32.6</v>
      </c>
      <c r="X52" s="115">
        <f t="shared" si="10"/>
        <v>22</v>
      </c>
      <c r="Y52" s="35">
        <v>11.2</v>
      </c>
      <c r="Z52" s="115">
        <f t="shared" si="11"/>
        <v>6</v>
      </c>
      <c r="AA52" s="35">
        <v>30.3</v>
      </c>
      <c r="AB52" s="21" t="s">
        <v>75</v>
      </c>
    </row>
    <row r="53" spans="2:46" s="142" customFormat="1" ht="24" customHeight="1">
      <c r="B53" s="134" t="s">
        <v>53</v>
      </c>
      <c r="C53" s="135">
        <f t="shared" si="0"/>
        <v>15</v>
      </c>
      <c r="D53" s="136">
        <v>140.9</v>
      </c>
      <c r="E53" s="137">
        <f t="shared" si="1"/>
        <v>10</v>
      </c>
      <c r="F53" s="136">
        <v>5.9</v>
      </c>
      <c r="G53" s="137">
        <f t="shared" si="2"/>
        <v>32</v>
      </c>
      <c r="H53" s="136">
        <v>1.4</v>
      </c>
      <c r="I53" s="137">
        <f t="shared" si="3"/>
        <v>7</v>
      </c>
      <c r="J53" s="136">
        <v>12.1</v>
      </c>
      <c r="K53" s="137">
        <f t="shared" si="4"/>
        <v>3</v>
      </c>
      <c r="L53" s="136">
        <v>101.1</v>
      </c>
      <c r="M53" s="137">
        <f t="shared" si="5"/>
        <v>5</v>
      </c>
      <c r="N53" s="136">
        <v>15.9</v>
      </c>
      <c r="O53" s="146"/>
      <c r="P53" s="137">
        <f t="shared" si="6"/>
        <v>2</v>
      </c>
      <c r="Q53" s="136">
        <v>15.5</v>
      </c>
      <c r="R53" s="137">
        <f t="shared" si="7"/>
        <v>1</v>
      </c>
      <c r="S53" s="136">
        <v>22.5</v>
      </c>
      <c r="T53" s="137">
        <f t="shared" si="8"/>
        <v>27</v>
      </c>
      <c r="U53" s="136">
        <v>19.3</v>
      </c>
      <c r="V53" s="137">
        <f t="shared" si="9"/>
        <v>21</v>
      </c>
      <c r="W53" s="136">
        <v>36.6</v>
      </c>
      <c r="X53" s="137">
        <f t="shared" si="10"/>
        <v>25</v>
      </c>
      <c r="Y53" s="136">
        <v>10.6</v>
      </c>
      <c r="Z53" s="137">
        <f t="shared" si="11"/>
        <v>13</v>
      </c>
      <c r="AA53" s="136">
        <v>25.5</v>
      </c>
      <c r="AB53" s="141" t="s">
        <v>109</v>
      </c>
      <c r="AD53" s="144"/>
      <c r="AG53" s="144"/>
      <c r="AI53" s="144"/>
      <c r="AK53" s="144"/>
      <c r="AM53" s="144"/>
      <c r="AO53" s="144"/>
      <c r="AQ53" s="144"/>
      <c r="AS53" s="145"/>
      <c r="AT53" s="145"/>
    </row>
    <row r="54" spans="2:28" ht="12" customHeight="1">
      <c r="B54" s="52" t="s">
        <v>54</v>
      </c>
      <c r="C54" s="114">
        <f t="shared" si="0"/>
        <v>47</v>
      </c>
      <c r="D54" s="53">
        <v>86.3</v>
      </c>
      <c r="E54" s="117">
        <f t="shared" si="1"/>
        <v>30</v>
      </c>
      <c r="F54" s="53">
        <v>4.1</v>
      </c>
      <c r="G54" s="117">
        <f t="shared" si="2"/>
        <v>43</v>
      </c>
      <c r="H54" s="53">
        <v>1</v>
      </c>
      <c r="I54" s="117">
        <f t="shared" si="3"/>
        <v>34</v>
      </c>
      <c r="J54" s="53">
        <v>9.5</v>
      </c>
      <c r="K54" s="117">
        <f t="shared" si="4"/>
        <v>47</v>
      </c>
      <c r="L54" s="53">
        <v>53</v>
      </c>
      <c r="M54" s="117">
        <f t="shared" si="5"/>
        <v>2</v>
      </c>
      <c r="N54" s="53">
        <v>17</v>
      </c>
      <c r="O54" s="26"/>
      <c r="P54" s="117">
        <f t="shared" si="6"/>
        <v>13</v>
      </c>
      <c r="Q54" s="53">
        <v>13.6</v>
      </c>
      <c r="R54" s="117">
        <f t="shared" si="7"/>
        <v>47</v>
      </c>
      <c r="S54" s="53">
        <v>10.1</v>
      </c>
      <c r="T54" s="117">
        <f t="shared" si="8"/>
        <v>44</v>
      </c>
      <c r="U54" s="53">
        <v>11.7</v>
      </c>
      <c r="V54" s="117">
        <f t="shared" si="9"/>
        <v>47</v>
      </c>
      <c r="W54" s="53">
        <v>18.8</v>
      </c>
      <c r="X54" s="117">
        <f t="shared" si="10"/>
        <v>45</v>
      </c>
      <c r="Y54" s="53">
        <v>6</v>
      </c>
      <c r="Z54" s="117">
        <f t="shared" si="11"/>
        <v>20</v>
      </c>
      <c r="AA54" s="53">
        <v>24.6</v>
      </c>
      <c r="AB54" s="56" t="s">
        <v>110</v>
      </c>
    </row>
    <row r="55" spans="2:28" ht="13.5">
      <c r="B55" s="24"/>
      <c r="C55" s="23"/>
      <c r="D55" s="9"/>
      <c r="E55" s="9"/>
      <c r="F55" s="9"/>
      <c r="G55" s="9"/>
      <c r="H55" s="9"/>
      <c r="I55" s="10"/>
      <c r="K55" s="9"/>
      <c r="L55" s="9"/>
      <c r="M55" s="9"/>
      <c r="O55" s="30"/>
      <c r="P55" s="9"/>
      <c r="Q55" s="9"/>
      <c r="R55" s="10"/>
      <c r="T55" s="10"/>
      <c r="V55" s="10"/>
      <c r="X55" s="10"/>
      <c r="Z55" s="10"/>
      <c r="AB55" s="9"/>
    </row>
    <row r="56" spans="3:26" ht="13.5">
      <c r="C56" s="23"/>
      <c r="D56" s="9"/>
      <c r="E56" s="9"/>
      <c r="F56" s="9"/>
      <c r="G56" s="9"/>
      <c r="H56" s="9"/>
      <c r="I56" s="10"/>
      <c r="K56" s="9"/>
      <c r="L56" s="9"/>
      <c r="M56" s="9"/>
      <c r="O56" s="30"/>
      <c r="P56" s="9"/>
      <c r="Q56" s="9"/>
      <c r="R56" s="10"/>
      <c r="T56" s="10"/>
      <c r="V56" s="10"/>
      <c r="X56" s="10"/>
      <c r="Z56" s="10"/>
    </row>
    <row r="57" spans="3:26" ht="13.5">
      <c r="C57" s="9"/>
      <c r="D57" s="9"/>
      <c r="E57" s="9"/>
      <c r="F57" s="9"/>
      <c r="G57" s="9"/>
      <c r="H57" s="9"/>
      <c r="I57" s="10"/>
      <c r="K57" s="9"/>
      <c r="L57" s="9"/>
      <c r="M57" s="9"/>
      <c r="O57" s="30"/>
      <c r="P57" s="9"/>
      <c r="Q57" s="9"/>
      <c r="R57" s="10"/>
      <c r="T57" s="10"/>
      <c r="V57" s="10"/>
      <c r="X57" s="10"/>
      <c r="Z57" s="10"/>
    </row>
    <row r="58" spans="3:26" ht="13.5">
      <c r="C58" s="9"/>
      <c r="D58" s="9"/>
      <c r="E58" s="9"/>
      <c r="F58" s="9"/>
      <c r="G58" s="9"/>
      <c r="H58" s="9"/>
      <c r="I58" s="10"/>
      <c r="K58" s="9"/>
      <c r="L58" s="9"/>
      <c r="M58" s="9"/>
      <c r="O58" s="30"/>
      <c r="P58" s="9"/>
      <c r="Q58" s="9"/>
      <c r="R58" s="10"/>
      <c r="T58" s="10"/>
      <c r="V58" s="10"/>
      <c r="X58" s="10"/>
      <c r="Z58" s="10"/>
    </row>
    <row r="59" spans="3:26" ht="13.5">
      <c r="C59" s="9"/>
      <c r="D59" s="9"/>
      <c r="E59" s="9"/>
      <c r="F59" s="9"/>
      <c r="G59" s="9"/>
      <c r="H59" s="9"/>
      <c r="I59" s="10"/>
      <c r="K59" s="9"/>
      <c r="L59" s="9"/>
      <c r="M59" s="9"/>
      <c r="O59" s="30"/>
      <c r="P59" s="9"/>
      <c r="Q59" s="9"/>
      <c r="R59" s="10"/>
      <c r="T59" s="10"/>
      <c r="V59" s="10"/>
      <c r="X59" s="10"/>
      <c r="Z59" s="10"/>
    </row>
    <row r="60" spans="3:26" ht="13.5">
      <c r="C60" s="9"/>
      <c r="D60" s="9"/>
      <c r="E60" s="9"/>
      <c r="F60" s="9"/>
      <c r="G60" s="9"/>
      <c r="H60" s="9"/>
      <c r="I60" s="10"/>
      <c r="K60" s="9"/>
      <c r="L60" s="9"/>
      <c r="M60" s="9"/>
      <c r="O60" s="30"/>
      <c r="P60" s="9"/>
      <c r="Q60" s="9"/>
      <c r="R60" s="10"/>
      <c r="T60" s="10"/>
      <c r="V60" s="10"/>
      <c r="X60" s="10"/>
      <c r="Z60" s="10"/>
    </row>
    <row r="61" spans="3:26" ht="13.5">
      <c r="C61" s="9"/>
      <c r="D61" s="9"/>
      <c r="E61" s="9"/>
      <c r="F61" s="9"/>
      <c r="G61" s="9"/>
      <c r="H61" s="9"/>
      <c r="I61" s="10"/>
      <c r="K61" s="9"/>
      <c r="L61" s="9"/>
      <c r="M61" s="9"/>
      <c r="O61" s="30"/>
      <c r="P61" s="9"/>
      <c r="Q61" s="9"/>
      <c r="R61" s="10"/>
      <c r="T61" s="10"/>
      <c r="V61" s="10"/>
      <c r="X61" s="10"/>
      <c r="Z61" s="10"/>
    </row>
    <row r="62" spans="3:26" ht="13.5">
      <c r="C62" s="9"/>
      <c r="D62" s="9"/>
      <c r="E62" s="9"/>
      <c r="F62" s="9"/>
      <c r="G62" s="9"/>
      <c r="H62" s="9"/>
      <c r="I62" s="10"/>
      <c r="K62" s="9"/>
      <c r="L62" s="9"/>
      <c r="M62" s="9"/>
      <c r="O62" s="30"/>
      <c r="P62" s="9"/>
      <c r="Q62" s="9"/>
      <c r="R62" s="10"/>
      <c r="T62" s="10"/>
      <c r="V62" s="10"/>
      <c r="X62" s="10"/>
      <c r="Z62" s="10"/>
    </row>
    <row r="63" spans="3:26" ht="13.5">
      <c r="C63" s="9"/>
      <c r="D63" s="9"/>
      <c r="E63" s="9"/>
      <c r="F63" s="9"/>
      <c r="G63" s="9"/>
      <c r="H63" s="9"/>
      <c r="I63" s="10"/>
      <c r="K63" s="9"/>
      <c r="L63" s="9"/>
      <c r="M63" s="9"/>
      <c r="O63" s="30"/>
      <c r="P63" s="9"/>
      <c r="Q63" s="9"/>
      <c r="R63" s="10"/>
      <c r="T63" s="10"/>
      <c r="V63" s="10"/>
      <c r="X63" s="10"/>
      <c r="Z63" s="10"/>
    </row>
    <row r="64" spans="3:26" ht="13.5">
      <c r="C64" s="9"/>
      <c r="D64" s="9"/>
      <c r="E64" s="9"/>
      <c r="F64" s="9"/>
      <c r="G64" s="9"/>
      <c r="H64" s="9"/>
      <c r="I64" s="10"/>
      <c r="K64" s="9"/>
      <c r="L64" s="9"/>
      <c r="M64" s="9"/>
      <c r="O64" s="30"/>
      <c r="P64" s="9"/>
      <c r="Q64" s="9"/>
      <c r="R64" s="10"/>
      <c r="T64" s="10"/>
      <c r="V64" s="10"/>
      <c r="X64" s="10"/>
      <c r="Z64" s="10"/>
    </row>
    <row r="65" spans="3:26" ht="13.5">
      <c r="C65" s="9"/>
      <c r="D65" s="9"/>
      <c r="E65" s="9"/>
      <c r="F65" s="9"/>
      <c r="G65" s="9"/>
      <c r="H65" s="9"/>
      <c r="I65" s="10"/>
      <c r="K65" s="9"/>
      <c r="L65" s="9"/>
      <c r="M65" s="9"/>
      <c r="O65" s="30"/>
      <c r="P65" s="9"/>
      <c r="Q65" s="9"/>
      <c r="R65" s="10"/>
      <c r="T65" s="10"/>
      <c r="V65" s="10"/>
      <c r="X65" s="10"/>
      <c r="Z65" s="10"/>
    </row>
    <row r="66" spans="3:26" ht="13.5">
      <c r="C66" s="9"/>
      <c r="D66" s="9"/>
      <c r="E66" s="9"/>
      <c r="F66" s="9"/>
      <c r="G66" s="9"/>
      <c r="H66" s="9"/>
      <c r="I66" s="10"/>
      <c r="K66" s="9"/>
      <c r="L66" s="9"/>
      <c r="M66" s="9"/>
      <c r="O66" s="30"/>
      <c r="P66" s="9"/>
      <c r="Q66" s="9"/>
      <c r="R66" s="10"/>
      <c r="T66" s="10"/>
      <c r="V66" s="10"/>
      <c r="X66" s="10"/>
      <c r="Z66" s="10"/>
    </row>
    <row r="67" spans="3:26" ht="13.5">
      <c r="C67" s="9"/>
      <c r="D67" s="9"/>
      <c r="E67" s="9"/>
      <c r="F67" s="9"/>
      <c r="G67" s="9"/>
      <c r="H67" s="9"/>
      <c r="I67" s="10"/>
      <c r="K67" s="9"/>
      <c r="L67" s="9"/>
      <c r="M67" s="9"/>
      <c r="O67" s="30"/>
      <c r="P67" s="9"/>
      <c r="Q67" s="9"/>
      <c r="R67" s="10"/>
      <c r="T67" s="10"/>
      <c r="V67" s="10"/>
      <c r="X67" s="10"/>
      <c r="Z67" s="10"/>
    </row>
    <row r="68" spans="3:26" ht="13.5">
      <c r="C68" s="9"/>
      <c r="D68" s="9"/>
      <c r="E68" s="9"/>
      <c r="F68" s="9"/>
      <c r="G68" s="9"/>
      <c r="H68" s="9"/>
      <c r="I68" s="10"/>
      <c r="K68" s="9"/>
      <c r="L68" s="9"/>
      <c r="M68" s="9"/>
      <c r="O68" s="30"/>
      <c r="P68" s="9"/>
      <c r="Q68" s="9"/>
      <c r="R68" s="10"/>
      <c r="T68" s="10"/>
      <c r="V68" s="10"/>
      <c r="X68" s="10"/>
      <c r="Z68" s="10"/>
    </row>
    <row r="69" spans="3:26" ht="13.5">
      <c r="C69" s="9"/>
      <c r="D69" s="9"/>
      <c r="E69" s="9"/>
      <c r="F69" s="9"/>
      <c r="G69" s="9"/>
      <c r="H69" s="9"/>
      <c r="I69" s="10"/>
      <c r="K69" s="9"/>
      <c r="L69" s="9"/>
      <c r="M69" s="9"/>
      <c r="O69" s="30"/>
      <c r="P69" s="9"/>
      <c r="Q69" s="9"/>
      <c r="R69" s="10"/>
      <c r="T69" s="10"/>
      <c r="V69" s="10"/>
      <c r="X69" s="10"/>
      <c r="Z69" s="10"/>
    </row>
    <row r="70" spans="3:26" ht="13.5">
      <c r="C70" s="9"/>
      <c r="D70" s="9"/>
      <c r="E70" s="9"/>
      <c r="F70" s="9"/>
      <c r="G70" s="9"/>
      <c r="H70" s="9"/>
      <c r="I70" s="10"/>
      <c r="K70" s="9"/>
      <c r="L70" s="9"/>
      <c r="M70" s="9"/>
      <c r="O70" s="30"/>
      <c r="P70" s="9"/>
      <c r="Q70" s="9"/>
      <c r="R70" s="10"/>
      <c r="T70" s="10"/>
      <c r="V70" s="10"/>
      <c r="X70" s="10"/>
      <c r="Z70" s="10"/>
    </row>
  </sheetData>
  <mergeCells count="15">
    <mergeCell ref="Z4:AA5"/>
    <mergeCell ref="R4:S5"/>
    <mergeCell ref="T4:U5"/>
    <mergeCell ref="X5:Y5"/>
    <mergeCell ref="X4:Y4"/>
    <mergeCell ref="B4:B6"/>
    <mergeCell ref="C4:D5"/>
    <mergeCell ref="AB4:AB6"/>
    <mergeCell ref="M4:N5"/>
    <mergeCell ref="P4:Q5"/>
    <mergeCell ref="V4:W5"/>
    <mergeCell ref="E4:F5"/>
    <mergeCell ref="G4:H5"/>
    <mergeCell ref="I4:J5"/>
    <mergeCell ref="K4:L5"/>
  </mergeCells>
  <printOptions horizontalCentered="1" verticalCentered="1"/>
  <pageMargins left="0.5905511811023623" right="0.3937007874015748" top="0" bottom="0" header="0.5118110236220472" footer="0.5118110236220472"/>
  <pageSetup blackAndWhite="1" fitToWidth="2" fitToHeight="1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B1:AR70"/>
  <sheetViews>
    <sheetView zoomScaleSheetLayoutView="100" workbookViewId="0" topLeftCell="V1">
      <selection activeCell="Y7" sqref="Y7:Y54"/>
    </sheetView>
  </sheetViews>
  <sheetFormatPr defaultColWidth="9.00390625" defaultRowHeight="13.5"/>
  <cols>
    <col min="1" max="1" width="6.25390625" style="1" customWidth="1"/>
    <col min="2" max="2" width="8.125" style="6" customWidth="1"/>
    <col min="3" max="3" width="6.125" style="6" customWidth="1"/>
    <col min="4" max="4" width="10.125" style="6" customWidth="1"/>
    <col min="5" max="5" width="6.125" style="6" customWidth="1"/>
    <col min="6" max="6" width="10.125" style="6" customWidth="1"/>
    <col min="7" max="7" width="6.125" style="6" customWidth="1"/>
    <col min="8" max="8" width="10.125" style="6" customWidth="1"/>
    <col min="9" max="9" width="6.125" style="5" customWidth="1"/>
    <col min="10" max="10" width="10.125" style="5" customWidth="1"/>
    <col min="11" max="11" width="6.125" style="6" customWidth="1"/>
    <col min="12" max="12" width="10.125" style="6" customWidth="1"/>
    <col min="13" max="13" width="6.125" style="6" customWidth="1"/>
    <col min="14" max="14" width="10.125" style="9" customWidth="1"/>
    <col min="15" max="15" width="3.625" style="12" customWidth="1"/>
    <col min="16" max="16" width="6.125" style="6" customWidth="1"/>
    <col min="17" max="17" width="10.125" style="6" customWidth="1"/>
    <col min="18" max="18" width="6.125" style="5" customWidth="1"/>
    <col min="19" max="19" width="10.125" style="5" customWidth="1"/>
    <col min="20" max="20" width="6.125" style="5" customWidth="1"/>
    <col min="21" max="21" width="10.125" style="5" customWidth="1"/>
    <col min="22" max="22" width="6.125" style="5" customWidth="1"/>
    <col min="23" max="23" width="10.125" style="5" customWidth="1"/>
    <col min="24" max="24" width="6.125" style="5" customWidth="1"/>
    <col min="25" max="25" width="10.125" style="5" customWidth="1"/>
    <col min="26" max="26" width="5.625" style="6" customWidth="1"/>
    <col min="27" max="27" width="9.00390625" style="1" customWidth="1"/>
    <col min="28" max="28" width="9.00390625" style="3" customWidth="1"/>
    <col min="29" max="30" width="9.00390625" style="1" customWidth="1"/>
    <col min="31" max="31" width="9.00390625" style="3" customWidth="1"/>
    <col min="32" max="32" width="9.00390625" style="1" customWidth="1"/>
    <col min="33" max="33" width="9.00390625" style="3" customWidth="1"/>
    <col min="34" max="34" width="9.00390625" style="1" customWidth="1"/>
    <col min="35" max="35" width="9.00390625" style="3" customWidth="1"/>
    <col min="36" max="36" width="9.00390625" style="1" customWidth="1"/>
    <col min="37" max="37" width="9.00390625" style="3" customWidth="1"/>
    <col min="38" max="38" width="9.00390625" style="1" customWidth="1"/>
    <col min="39" max="39" width="9.00390625" style="3" customWidth="1"/>
    <col min="40" max="40" width="9.00390625" style="1" customWidth="1"/>
    <col min="41" max="41" width="9.00390625" style="3" customWidth="1"/>
    <col min="42" max="42" width="9.00390625" style="1" customWidth="1"/>
    <col min="43" max="44" width="9.00390625" style="4" customWidth="1"/>
    <col min="45" max="16384" width="9.00390625" style="1" customWidth="1"/>
  </cols>
  <sheetData>
    <row r="1" spans="2:26" ht="18.75">
      <c r="B1" s="63" t="s">
        <v>55</v>
      </c>
      <c r="C1" s="51"/>
      <c r="D1" s="51"/>
      <c r="E1" s="60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51"/>
      <c r="Z1" s="51"/>
    </row>
    <row r="2" spans="2:26" ht="18.75">
      <c r="B2" s="63" t="s">
        <v>136</v>
      </c>
      <c r="C2" s="7"/>
      <c r="E2" s="60" t="s">
        <v>188</v>
      </c>
      <c r="F2" s="61"/>
      <c r="G2" s="61"/>
      <c r="H2" s="61"/>
      <c r="I2" s="61"/>
      <c r="J2" s="61"/>
      <c r="K2" s="61"/>
      <c r="L2" s="61"/>
      <c r="M2" s="61"/>
      <c r="N2" s="1"/>
      <c r="O2" s="61"/>
      <c r="P2" s="60" t="s">
        <v>181</v>
      </c>
      <c r="Q2" s="61"/>
      <c r="R2" s="61"/>
      <c r="S2" s="61"/>
      <c r="T2" s="61"/>
      <c r="U2" s="61"/>
      <c r="V2" s="61"/>
      <c r="W2" s="61"/>
      <c r="X2" s="61"/>
      <c r="Z2" s="13"/>
    </row>
    <row r="3" spans="2:26" ht="14.25" thickBot="1">
      <c r="B3" s="8"/>
      <c r="C3" s="8"/>
      <c r="D3" s="8"/>
      <c r="E3" s="8"/>
      <c r="F3" s="8"/>
      <c r="G3" s="8"/>
      <c r="H3" s="8"/>
      <c r="I3" s="11"/>
      <c r="J3" s="11"/>
      <c r="K3" s="8"/>
      <c r="L3" s="8"/>
      <c r="M3" s="12"/>
      <c r="N3" s="122"/>
      <c r="P3" s="8"/>
      <c r="Q3" s="8"/>
      <c r="R3" s="11"/>
      <c r="S3" s="11"/>
      <c r="T3" s="11"/>
      <c r="U3" s="11"/>
      <c r="V3" s="11"/>
      <c r="W3" s="11"/>
      <c r="X3" s="11"/>
      <c r="Y3" s="11"/>
      <c r="Z3" s="50" t="s">
        <v>208</v>
      </c>
    </row>
    <row r="4" spans="2:27" ht="10.5" customHeight="1">
      <c r="B4" s="175" t="s">
        <v>1</v>
      </c>
      <c r="C4" s="171" t="s">
        <v>137</v>
      </c>
      <c r="D4" s="172"/>
      <c r="E4" s="186"/>
      <c r="F4" s="186"/>
      <c r="G4" s="186"/>
      <c r="H4" s="187"/>
      <c r="I4" s="193" t="s">
        <v>140</v>
      </c>
      <c r="J4" s="192"/>
      <c r="K4" s="193" t="s">
        <v>141</v>
      </c>
      <c r="L4" s="192"/>
      <c r="M4" s="171" t="s">
        <v>142</v>
      </c>
      <c r="N4" s="191"/>
      <c r="O4" s="29"/>
      <c r="P4" s="188"/>
      <c r="Q4" s="188"/>
      <c r="R4" s="188"/>
      <c r="S4" s="188"/>
      <c r="T4" s="188"/>
      <c r="U4" s="189"/>
      <c r="V4" s="171" t="s">
        <v>145</v>
      </c>
      <c r="W4" s="192"/>
      <c r="X4" s="172" t="s">
        <v>146</v>
      </c>
      <c r="Y4" s="194"/>
      <c r="Z4" s="168" t="s">
        <v>1</v>
      </c>
      <c r="AA4" s="2"/>
    </row>
    <row r="5" spans="2:27" ht="33" customHeight="1">
      <c r="B5" s="176"/>
      <c r="C5" s="173"/>
      <c r="D5" s="178"/>
      <c r="E5" s="183" t="s">
        <v>138</v>
      </c>
      <c r="F5" s="184"/>
      <c r="G5" s="183" t="s">
        <v>139</v>
      </c>
      <c r="H5" s="184"/>
      <c r="I5" s="181"/>
      <c r="J5" s="182"/>
      <c r="K5" s="181"/>
      <c r="L5" s="182"/>
      <c r="M5" s="181"/>
      <c r="N5" s="190"/>
      <c r="O5" s="29"/>
      <c r="P5" s="195" t="s">
        <v>143</v>
      </c>
      <c r="Q5" s="184"/>
      <c r="R5" s="183" t="s">
        <v>144</v>
      </c>
      <c r="S5" s="184"/>
      <c r="T5" s="183" t="s">
        <v>205</v>
      </c>
      <c r="U5" s="184"/>
      <c r="V5" s="181"/>
      <c r="W5" s="182"/>
      <c r="X5" s="174"/>
      <c r="Y5" s="178"/>
      <c r="Z5" s="169"/>
      <c r="AA5" s="2"/>
    </row>
    <row r="6" spans="2:27" ht="27.75" customHeight="1">
      <c r="B6" s="177"/>
      <c r="C6" s="15" t="s">
        <v>2</v>
      </c>
      <c r="D6" s="16" t="s">
        <v>116</v>
      </c>
      <c r="E6" s="15" t="s">
        <v>2</v>
      </c>
      <c r="F6" s="16" t="s">
        <v>116</v>
      </c>
      <c r="G6" s="15" t="s">
        <v>2</v>
      </c>
      <c r="H6" s="16" t="s">
        <v>116</v>
      </c>
      <c r="I6" s="15" t="s">
        <v>2</v>
      </c>
      <c r="J6" s="16" t="s">
        <v>116</v>
      </c>
      <c r="K6" s="15" t="s">
        <v>2</v>
      </c>
      <c r="L6" s="16" t="s">
        <v>116</v>
      </c>
      <c r="M6" s="15" t="s">
        <v>2</v>
      </c>
      <c r="N6" s="14" t="s">
        <v>116</v>
      </c>
      <c r="O6" s="29"/>
      <c r="P6" s="25" t="s">
        <v>2</v>
      </c>
      <c r="Q6" s="16" t="s">
        <v>116</v>
      </c>
      <c r="R6" s="15" t="s">
        <v>2</v>
      </c>
      <c r="S6" s="16" t="s">
        <v>116</v>
      </c>
      <c r="T6" s="15" t="s">
        <v>2</v>
      </c>
      <c r="U6" s="16" t="s">
        <v>116</v>
      </c>
      <c r="V6" s="15" t="s">
        <v>2</v>
      </c>
      <c r="W6" s="16" t="s">
        <v>116</v>
      </c>
      <c r="X6" s="15" t="s">
        <v>2</v>
      </c>
      <c r="Y6" s="16" t="s">
        <v>116</v>
      </c>
      <c r="Z6" s="170"/>
      <c r="AA6" s="2"/>
    </row>
    <row r="7" spans="2:26" ht="12" customHeight="1">
      <c r="B7" s="17" t="s">
        <v>8</v>
      </c>
      <c r="C7" s="32"/>
      <c r="D7" s="34">
        <v>7.2</v>
      </c>
      <c r="E7" s="33"/>
      <c r="F7" s="34">
        <v>0.8</v>
      </c>
      <c r="G7" s="33"/>
      <c r="H7" s="34">
        <v>6.4</v>
      </c>
      <c r="I7" s="33"/>
      <c r="J7" s="34">
        <v>74.4</v>
      </c>
      <c r="K7" s="33"/>
      <c r="L7" s="34">
        <v>51.1</v>
      </c>
      <c r="M7" s="33"/>
      <c r="N7" s="34">
        <v>1289</v>
      </c>
      <c r="O7" s="27"/>
      <c r="P7" s="33"/>
      <c r="Q7" s="34">
        <v>279.3</v>
      </c>
      <c r="R7" s="33"/>
      <c r="S7" s="34">
        <v>13.8</v>
      </c>
      <c r="T7" s="33"/>
      <c r="U7" s="34">
        <v>994.4</v>
      </c>
      <c r="V7" s="33"/>
      <c r="W7" s="34">
        <v>154.3</v>
      </c>
      <c r="X7" s="33"/>
      <c r="Y7" s="34">
        <v>1095.3</v>
      </c>
      <c r="Z7" s="20" t="s">
        <v>71</v>
      </c>
    </row>
    <row r="8" spans="2:44" s="142" customFormat="1" ht="24" customHeight="1">
      <c r="B8" s="134" t="s">
        <v>9</v>
      </c>
      <c r="C8" s="135">
        <f aca="true" t="shared" si="0" ref="C8:C54">IF(D8="","",RANK(D8,D$8:D$54))</f>
        <v>9</v>
      </c>
      <c r="D8" s="136">
        <v>11.2</v>
      </c>
      <c r="E8" s="137">
        <f aca="true" t="shared" si="1" ref="E8:E54">IF(F8="","",RANK(F8,F$8:F$54))</f>
        <v>12</v>
      </c>
      <c r="F8" s="136">
        <v>1.2</v>
      </c>
      <c r="G8" s="137">
        <f aca="true" t="shared" si="2" ref="G8:G54">IF(H8="","",RANK(H8,H$8:H$54))</f>
        <v>8</v>
      </c>
      <c r="H8" s="136">
        <v>10</v>
      </c>
      <c r="I8" s="137">
        <f aca="true" t="shared" si="3" ref="I8:I54">IF(J8="","",RANK(J8,J$8:J$54))</f>
        <v>43</v>
      </c>
      <c r="J8" s="136">
        <v>59</v>
      </c>
      <c r="K8" s="137">
        <f aca="true" t="shared" si="4" ref="K8:K54">IF(L8="","",RANK(L8,L$8:L$54))</f>
        <v>5</v>
      </c>
      <c r="L8" s="136">
        <v>52.5</v>
      </c>
      <c r="M8" s="137">
        <f aca="true" t="shared" si="5" ref="M8:M54">IF(N8="","",RANK(N8,N$8:N$54))</f>
        <v>6</v>
      </c>
      <c r="N8" s="136">
        <v>1874.6</v>
      </c>
      <c r="O8" s="146"/>
      <c r="P8" s="137">
        <f aca="true" t="shared" si="6" ref="P8:P54">IF(Q8="","",RANK(Q8,Q$8:Q$54))</f>
        <v>15</v>
      </c>
      <c r="Q8" s="136">
        <v>381.1</v>
      </c>
      <c r="R8" s="137">
        <f aca="true" t="shared" si="7" ref="R8:R54">IF(S8="","",RANK(S8,S$8:S$54))</f>
        <v>21</v>
      </c>
      <c r="S8" s="136">
        <v>15.7</v>
      </c>
      <c r="T8" s="137">
        <f aca="true" t="shared" si="8" ref="T8:T54">IF(U8="","",RANK(U8,U$8:U$54))</f>
        <v>2</v>
      </c>
      <c r="U8" s="136">
        <v>1476.2</v>
      </c>
      <c r="V8" s="137">
        <f aca="true" t="shared" si="9" ref="V8:V54">IF(W8="","",RANK(W8,W$8:W$54))</f>
        <v>18</v>
      </c>
      <c r="W8" s="136">
        <v>216.1</v>
      </c>
      <c r="X8" s="137">
        <f aca="true" t="shared" si="10" ref="X8:X54">IF(Y8="","",RANK(Y8,Y$8:Y$54))</f>
        <v>7</v>
      </c>
      <c r="Y8" s="136">
        <v>1586.8</v>
      </c>
      <c r="Z8" s="141" t="s">
        <v>72</v>
      </c>
      <c r="AB8" s="144"/>
      <c r="AE8" s="144"/>
      <c r="AG8" s="144"/>
      <c r="AI8" s="144"/>
      <c r="AK8" s="144"/>
      <c r="AM8" s="144"/>
      <c r="AO8" s="144"/>
      <c r="AQ8" s="145"/>
      <c r="AR8" s="145"/>
    </row>
    <row r="9" spans="2:26" ht="12" customHeight="1">
      <c r="B9" s="18" t="s">
        <v>10</v>
      </c>
      <c r="C9" s="113">
        <f t="shared" si="0"/>
        <v>22</v>
      </c>
      <c r="D9" s="35">
        <v>7.5</v>
      </c>
      <c r="E9" s="115">
        <f t="shared" si="1"/>
        <v>22</v>
      </c>
      <c r="F9" s="35">
        <v>1</v>
      </c>
      <c r="G9" s="115">
        <f t="shared" si="2"/>
        <v>23</v>
      </c>
      <c r="H9" s="35">
        <v>6.5</v>
      </c>
      <c r="I9" s="115">
        <f t="shared" si="3"/>
        <v>35</v>
      </c>
      <c r="J9" s="35">
        <v>66.3</v>
      </c>
      <c r="K9" s="115">
        <f t="shared" si="4"/>
        <v>42</v>
      </c>
      <c r="L9" s="35">
        <v>38.9</v>
      </c>
      <c r="M9" s="115">
        <f t="shared" si="5"/>
        <v>27</v>
      </c>
      <c r="N9" s="35">
        <v>1365.6</v>
      </c>
      <c r="O9" s="26"/>
      <c r="P9" s="115">
        <f t="shared" si="6"/>
        <v>22</v>
      </c>
      <c r="Q9" s="35">
        <v>316.3</v>
      </c>
      <c r="R9" s="115">
        <f t="shared" si="7"/>
        <v>4</v>
      </c>
      <c r="S9" s="35">
        <v>25.7</v>
      </c>
      <c r="T9" s="115">
        <f t="shared" si="8"/>
        <v>28</v>
      </c>
      <c r="U9" s="35">
        <v>1022.7</v>
      </c>
      <c r="V9" s="115">
        <f t="shared" si="9"/>
        <v>9</v>
      </c>
      <c r="W9" s="35">
        <v>383.1</v>
      </c>
      <c r="X9" s="115">
        <f t="shared" si="10"/>
        <v>27</v>
      </c>
      <c r="Y9" s="35">
        <v>1115.5</v>
      </c>
      <c r="Z9" s="21" t="s">
        <v>73</v>
      </c>
    </row>
    <row r="10" spans="2:26" ht="12" customHeight="1">
      <c r="B10" s="18" t="s">
        <v>11</v>
      </c>
      <c r="C10" s="113">
        <f t="shared" si="0"/>
        <v>21</v>
      </c>
      <c r="D10" s="35">
        <v>7.7</v>
      </c>
      <c r="E10" s="115">
        <f t="shared" si="1"/>
        <v>15</v>
      </c>
      <c r="F10" s="35">
        <v>1.1</v>
      </c>
      <c r="G10" s="115">
        <f t="shared" si="2"/>
        <v>20</v>
      </c>
      <c r="H10" s="35">
        <v>6.7</v>
      </c>
      <c r="I10" s="115">
        <f t="shared" si="3"/>
        <v>42</v>
      </c>
      <c r="J10" s="35">
        <v>62.7</v>
      </c>
      <c r="K10" s="115">
        <f t="shared" si="4"/>
        <v>39</v>
      </c>
      <c r="L10" s="35">
        <v>40.7</v>
      </c>
      <c r="M10" s="115">
        <f t="shared" si="5"/>
        <v>20</v>
      </c>
      <c r="N10" s="35">
        <v>1484.6</v>
      </c>
      <c r="O10" s="26"/>
      <c r="P10" s="115">
        <f t="shared" si="6"/>
        <v>17</v>
      </c>
      <c r="Q10" s="35">
        <v>347.5</v>
      </c>
      <c r="R10" s="115">
        <f t="shared" si="7"/>
        <v>13</v>
      </c>
      <c r="S10" s="35">
        <v>19.9</v>
      </c>
      <c r="T10" s="115">
        <f t="shared" si="8"/>
        <v>21</v>
      </c>
      <c r="U10" s="35">
        <v>1114.5</v>
      </c>
      <c r="V10" s="115">
        <f t="shared" si="9"/>
        <v>12</v>
      </c>
      <c r="W10" s="35">
        <v>271.7</v>
      </c>
      <c r="X10" s="115">
        <f t="shared" si="10"/>
        <v>23</v>
      </c>
      <c r="Y10" s="35">
        <v>1234.8</v>
      </c>
      <c r="Z10" s="21" t="s">
        <v>74</v>
      </c>
    </row>
    <row r="11" spans="2:26" ht="12" customHeight="1">
      <c r="B11" s="18" t="s">
        <v>12</v>
      </c>
      <c r="C11" s="113">
        <f t="shared" si="0"/>
        <v>33</v>
      </c>
      <c r="D11" s="35">
        <v>6.3</v>
      </c>
      <c r="E11" s="115">
        <f t="shared" si="1"/>
        <v>15</v>
      </c>
      <c r="F11" s="35">
        <v>1.1</v>
      </c>
      <c r="G11" s="115">
        <f t="shared" si="2"/>
        <v>35</v>
      </c>
      <c r="H11" s="35">
        <v>5.2</v>
      </c>
      <c r="I11" s="115">
        <f t="shared" si="3"/>
        <v>39</v>
      </c>
      <c r="J11" s="35">
        <v>65</v>
      </c>
      <c r="K11" s="115">
        <f t="shared" si="4"/>
        <v>36</v>
      </c>
      <c r="L11" s="35">
        <v>42.2</v>
      </c>
      <c r="M11" s="115">
        <f t="shared" si="5"/>
        <v>38</v>
      </c>
      <c r="N11" s="35">
        <v>1117</v>
      </c>
      <c r="O11" s="26"/>
      <c r="P11" s="115">
        <f t="shared" si="6"/>
        <v>36</v>
      </c>
      <c r="Q11" s="35">
        <v>235</v>
      </c>
      <c r="R11" s="115">
        <f t="shared" si="7"/>
        <v>31</v>
      </c>
      <c r="S11" s="35">
        <v>11.2</v>
      </c>
      <c r="T11" s="115">
        <f t="shared" si="8"/>
        <v>37</v>
      </c>
      <c r="U11" s="35">
        <v>869.7</v>
      </c>
      <c r="V11" s="115">
        <f t="shared" si="9"/>
        <v>24</v>
      </c>
      <c r="W11" s="35">
        <v>173</v>
      </c>
      <c r="X11" s="115">
        <f t="shared" si="10"/>
        <v>39</v>
      </c>
      <c r="Y11" s="35">
        <v>893.2</v>
      </c>
      <c r="Z11" s="21" t="s">
        <v>75</v>
      </c>
    </row>
    <row r="12" spans="2:26" ht="12" customHeight="1">
      <c r="B12" s="18" t="s">
        <v>13</v>
      </c>
      <c r="C12" s="113">
        <f t="shared" si="0"/>
        <v>30</v>
      </c>
      <c r="D12" s="35">
        <v>6.8</v>
      </c>
      <c r="E12" s="115">
        <f t="shared" si="1"/>
        <v>11</v>
      </c>
      <c r="F12" s="35">
        <v>1.3</v>
      </c>
      <c r="G12" s="115">
        <f t="shared" si="2"/>
        <v>34</v>
      </c>
      <c r="H12" s="35">
        <v>5.5</v>
      </c>
      <c r="I12" s="115">
        <f t="shared" si="3"/>
        <v>30</v>
      </c>
      <c r="J12" s="35">
        <v>68.3</v>
      </c>
      <c r="K12" s="115">
        <f t="shared" si="4"/>
        <v>41</v>
      </c>
      <c r="L12" s="35">
        <v>40.6</v>
      </c>
      <c r="M12" s="115">
        <f t="shared" si="5"/>
        <v>18</v>
      </c>
      <c r="N12" s="35">
        <v>1499.7</v>
      </c>
      <c r="O12" s="26"/>
      <c r="P12" s="115">
        <f t="shared" si="6"/>
        <v>14</v>
      </c>
      <c r="Q12" s="35">
        <v>382.4</v>
      </c>
      <c r="R12" s="115">
        <f t="shared" si="7"/>
        <v>17</v>
      </c>
      <c r="S12" s="35">
        <v>18.3</v>
      </c>
      <c r="T12" s="115">
        <f t="shared" si="8"/>
        <v>24</v>
      </c>
      <c r="U12" s="35">
        <v>1096.5</v>
      </c>
      <c r="V12" s="115">
        <f t="shared" si="9"/>
        <v>25</v>
      </c>
      <c r="W12" s="35">
        <v>171.4</v>
      </c>
      <c r="X12" s="115">
        <f t="shared" si="10"/>
        <v>19</v>
      </c>
      <c r="Y12" s="35">
        <v>1301.4</v>
      </c>
      <c r="Z12" s="21" t="s">
        <v>76</v>
      </c>
    </row>
    <row r="13" spans="2:44" s="142" customFormat="1" ht="24" customHeight="1">
      <c r="B13" s="134" t="s">
        <v>14</v>
      </c>
      <c r="C13" s="135">
        <f t="shared" si="0"/>
        <v>38</v>
      </c>
      <c r="D13" s="136">
        <v>5.6</v>
      </c>
      <c r="E13" s="137">
        <f t="shared" si="1"/>
        <v>15</v>
      </c>
      <c r="F13" s="136">
        <v>1.1</v>
      </c>
      <c r="G13" s="137">
        <f t="shared" si="2"/>
        <v>43</v>
      </c>
      <c r="H13" s="136">
        <v>4.5</v>
      </c>
      <c r="I13" s="137">
        <f t="shared" si="3"/>
        <v>24</v>
      </c>
      <c r="J13" s="136">
        <v>72.3</v>
      </c>
      <c r="K13" s="137">
        <f t="shared" si="4"/>
        <v>45</v>
      </c>
      <c r="L13" s="136">
        <v>37.6</v>
      </c>
      <c r="M13" s="137">
        <f t="shared" si="5"/>
        <v>32</v>
      </c>
      <c r="N13" s="136">
        <v>1206.2</v>
      </c>
      <c r="O13" s="146"/>
      <c r="P13" s="137">
        <f t="shared" si="6"/>
        <v>29</v>
      </c>
      <c r="Q13" s="136">
        <v>276.5</v>
      </c>
      <c r="R13" s="137">
        <f t="shared" si="7"/>
        <v>47</v>
      </c>
      <c r="S13" s="136">
        <v>4</v>
      </c>
      <c r="T13" s="137">
        <f t="shared" si="8"/>
        <v>33</v>
      </c>
      <c r="U13" s="136">
        <v>923.9</v>
      </c>
      <c r="V13" s="137">
        <f t="shared" si="9"/>
        <v>31</v>
      </c>
      <c r="W13" s="136">
        <v>138.7</v>
      </c>
      <c r="X13" s="137">
        <f t="shared" si="10"/>
        <v>32</v>
      </c>
      <c r="Y13" s="136">
        <v>1024.2</v>
      </c>
      <c r="Z13" s="141" t="s">
        <v>77</v>
      </c>
      <c r="AB13" s="144"/>
      <c r="AE13" s="144"/>
      <c r="AG13" s="144"/>
      <c r="AI13" s="144"/>
      <c r="AK13" s="144"/>
      <c r="AM13" s="144"/>
      <c r="AO13" s="144"/>
      <c r="AQ13" s="145"/>
      <c r="AR13" s="145"/>
    </row>
    <row r="14" spans="2:26" ht="12" customHeight="1">
      <c r="B14" s="18" t="s">
        <v>15</v>
      </c>
      <c r="C14" s="113">
        <f t="shared" si="0"/>
        <v>24</v>
      </c>
      <c r="D14" s="35">
        <v>7.2</v>
      </c>
      <c r="E14" s="115">
        <f t="shared" si="1"/>
        <v>15</v>
      </c>
      <c r="F14" s="35">
        <v>1.1</v>
      </c>
      <c r="G14" s="115">
        <f t="shared" si="2"/>
        <v>29</v>
      </c>
      <c r="H14" s="35">
        <v>6</v>
      </c>
      <c r="I14" s="115">
        <f t="shared" si="3"/>
        <v>37</v>
      </c>
      <c r="J14" s="35">
        <v>66.1</v>
      </c>
      <c r="K14" s="115">
        <f t="shared" si="4"/>
        <v>38</v>
      </c>
      <c r="L14" s="35">
        <v>41.1</v>
      </c>
      <c r="M14" s="115">
        <f t="shared" si="5"/>
        <v>22</v>
      </c>
      <c r="N14" s="35">
        <v>1475</v>
      </c>
      <c r="O14" s="26"/>
      <c r="P14" s="115">
        <f t="shared" si="6"/>
        <v>13</v>
      </c>
      <c r="Q14" s="35">
        <v>384.6</v>
      </c>
      <c r="R14" s="115">
        <f t="shared" si="7"/>
        <v>22</v>
      </c>
      <c r="S14" s="35">
        <v>15.4</v>
      </c>
      <c r="T14" s="115">
        <f t="shared" si="8"/>
        <v>25</v>
      </c>
      <c r="U14" s="35">
        <v>1073.4</v>
      </c>
      <c r="V14" s="115">
        <f t="shared" si="9"/>
        <v>26</v>
      </c>
      <c r="W14" s="35">
        <v>170.2</v>
      </c>
      <c r="X14" s="115">
        <f t="shared" si="10"/>
        <v>24</v>
      </c>
      <c r="Y14" s="35">
        <v>1183</v>
      </c>
      <c r="Z14" s="21" t="s">
        <v>78</v>
      </c>
    </row>
    <row r="15" spans="2:26" ht="12" customHeight="1">
      <c r="B15" s="18" t="s">
        <v>16</v>
      </c>
      <c r="C15" s="113">
        <f t="shared" si="0"/>
        <v>27</v>
      </c>
      <c r="D15" s="35">
        <v>7</v>
      </c>
      <c r="E15" s="115">
        <f t="shared" si="1"/>
        <v>29</v>
      </c>
      <c r="F15" s="35">
        <v>0.8</v>
      </c>
      <c r="G15" s="115">
        <f t="shared" si="2"/>
        <v>26</v>
      </c>
      <c r="H15" s="35">
        <v>6.2</v>
      </c>
      <c r="I15" s="115">
        <f t="shared" si="3"/>
        <v>45</v>
      </c>
      <c r="J15" s="35">
        <v>53.5</v>
      </c>
      <c r="K15" s="115">
        <f t="shared" si="4"/>
        <v>23</v>
      </c>
      <c r="L15" s="35">
        <v>44.2</v>
      </c>
      <c r="M15" s="115">
        <f t="shared" si="5"/>
        <v>39</v>
      </c>
      <c r="N15" s="35">
        <v>1116.3</v>
      </c>
      <c r="O15" s="26"/>
      <c r="P15" s="115">
        <f t="shared" si="6"/>
        <v>32</v>
      </c>
      <c r="Q15" s="35">
        <v>261.4</v>
      </c>
      <c r="R15" s="115">
        <f t="shared" si="7"/>
        <v>34</v>
      </c>
      <c r="S15" s="35">
        <v>10.4</v>
      </c>
      <c r="T15" s="115">
        <f t="shared" si="8"/>
        <v>41</v>
      </c>
      <c r="U15" s="35">
        <v>843.1</v>
      </c>
      <c r="V15" s="115">
        <f t="shared" si="9"/>
        <v>34</v>
      </c>
      <c r="W15" s="35">
        <v>122.5</v>
      </c>
      <c r="X15" s="115">
        <f t="shared" si="10"/>
        <v>37</v>
      </c>
      <c r="Y15" s="35">
        <v>914.3</v>
      </c>
      <c r="Z15" s="21" t="s">
        <v>79</v>
      </c>
    </row>
    <row r="16" spans="2:26" ht="12" customHeight="1">
      <c r="B16" s="18" t="s">
        <v>17</v>
      </c>
      <c r="C16" s="113">
        <f t="shared" si="0"/>
        <v>36</v>
      </c>
      <c r="D16" s="35">
        <v>5.9</v>
      </c>
      <c r="E16" s="115">
        <f t="shared" si="1"/>
        <v>25</v>
      </c>
      <c r="F16" s="35">
        <v>0.9</v>
      </c>
      <c r="G16" s="115">
        <f t="shared" si="2"/>
        <v>37</v>
      </c>
      <c r="H16" s="35">
        <v>5</v>
      </c>
      <c r="I16" s="115">
        <f t="shared" si="3"/>
        <v>36</v>
      </c>
      <c r="J16" s="35">
        <v>66.2</v>
      </c>
      <c r="K16" s="115">
        <f t="shared" si="4"/>
        <v>15</v>
      </c>
      <c r="L16" s="35">
        <v>47.2</v>
      </c>
      <c r="M16" s="115">
        <f t="shared" si="5"/>
        <v>36</v>
      </c>
      <c r="N16" s="35">
        <v>1126</v>
      </c>
      <c r="O16" s="26"/>
      <c r="P16" s="115">
        <f t="shared" si="6"/>
        <v>30</v>
      </c>
      <c r="Q16" s="35">
        <v>271.7</v>
      </c>
      <c r="R16" s="115">
        <f t="shared" si="7"/>
        <v>40</v>
      </c>
      <c r="S16" s="35">
        <v>9.5</v>
      </c>
      <c r="T16" s="115">
        <f t="shared" si="8"/>
        <v>40</v>
      </c>
      <c r="U16" s="35">
        <v>843.6</v>
      </c>
      <c r="V16" s="115">
        <f t="shared" si="9"/>
        <v>22</v>
      </c>
      <c r="W16" s="35">
        <v>182.7</v>
      </c>
      <c r="X16" s="115">
        <f t="shared" si="10"/>
        <v>36</v>
      </c>
      <c r="Y16" s="35">
        <v>945.1</v>
      </c>
      <c r="Z16" s="21" t="s">
        <v>80</v>
      </c>
    </row>
    <row r="17" spans="2:26" ht="12" customHeight="1">
      <c r="B17" s="18" t="s">
        <v>18</v>
      </c>
      <c r="C17" s="113">
        <f t="shared" si="0"/>
        <v>25</v>
      </c>
      <c r="D17" s="35">
        <v>7.1</v>
      </c>
      <c r="E17" s="115">
        <f t="shared" si="1"/>
        <v>36</v>
      </c>
      <c r="F17" s="35">
        <v>0.6</v>
      </c>
      <c r="G17" s="115">
        <f t="shared" si="2"/>
        <v>24</v>
      </c>
      <c r="H17" s="35">
        <v>6.4</v>
      </c>
      <c r="I17" s="115">
        <f t="shared" si="3"/>
        <v>23</v>
      </c>
      <c r="J17" s="35">
        <v>72.7</v>
      </c>
      <c r="K17" s="115">
        <f t="shared" si="4"/>
        <v>27</v>
      </c>
      <c r="L17" s="35">
        <v>43.8</v>
      </c>
      <c r="M17" s="115">
        <f t="shared" si="5"/>
        <v>30</v>
      </c>
      <c r="N17" s="35">
        <v>1254.6</v>
      </c>
      <c r="O17" s="26"/>
      <c r="P17" s="115">
        <f t="shared" si="6"/>
        <v>31</v>
      </c>
      <c r="Q17" s="35">
        <v>265.2</v>
      </c>
      <c r="R17" s="115">
        <f t="shared" si="7"/>
        <v>41</v>
      </c>
      <c r="S17" s="35">
        <v>9.4</v>
      </c>
      <c r="T17" s="115">
        <f t="shared" si="8"/>
        <v>30</v>
      </c>
      <c r="U17" s="35">
        <v>977.5</v>
      </c>
      <c r="V17" s="115">
        <f t="shared" si="9"/>
        <v>29</v>
      </c>
      <c r="W17" s="35">
        <v>149.4</v>
      </c>
      <c r="X17" s="115">
        <f t="shared" si="10"/>
        <v>31</v>
      </c>
      <c r="Y17" s="35">
        <v>1046.6</v>
      </c>
      <c r="Z17" s="21" t="s">
        <v>81</v>
      </c>
    </row>
    <row r="18" spans="2:44" s="142" customFormat="1" ht="24" customHeight="1">
      <c r="B18" s="134" t="s">
        <v>19</v>
      </c>
      <c r="C18" s="135">
        <f t="shared" si="0"/>
        <v>41</v>
      </c>
      <c r="D18" s="136">
        <v>5.2</v>
      </c>
      <c r="E18" s="137">
        <f t="shared" si="1"/>
        <v>36</v>
      </c>
      <c r="F18" s="136">
        <v>0.6</v>
      </c>
      <c r="G18" s="137">
        <f t="shared" si="2"/>
        <v>41</v>
      </c>
      <c r="H18" s="136">
        <v>4.6</v>
      </c>
      <c r="I18" s="137">
        <f t="shared" si="3"/>
        <v>47</v>
      </c>
      <c r="J18" s="136">
        <v>51.3</v>
      </c>
      <c r="K18" s="137">
        <f t="shared" si="4"/>
        <v>31</v>
      </c>
      <c r="L18" s="136">
        <v>43.3</v>
      </c>
      <c r="M18" s="137">
        <f t="shared" si="5"/>
        <v>46</v>
      </c>
      <c r="N18" s="136">
        <v>878.1</v>
      </c>
      <c r="O18" s="146"/>
      <c r="P18" s="137">
        <f t="shared" si="6"/>
        <v>45</v>
      </c>
      <c r="Q18" s="136">
        <v>179.8</v>
      </c>
      <c r="R18" s="137">
        <f t="shared" si="7"/>
        <v>46</v>
      </c>
      <c r="S18" s="136">
        <v>6.6</v>
      </c>
      <c r="T18" s="137">
        <f t="shared" si="8"/>
        <v>47</v>
      </c>
      <c r="U18" s="136">
        <v>691</v>
      </c>
      <c r="V18" s="137">
        <f t="shared" si="9"/>
        <v>43</v>
      </c>
      <c r="W18" s="136">
        <v>66.6</v>
      </c>
      <c r="X18" s="137">
        <f t="shared" si="10"/>
        <v>46</v>
      </c>
      <c r="Y18" s="136">
        <v>744.4</v>
      </c>
      <c r="Z18" s="141" t="s">
        <v>82</v>
      </c>
      <c r="AB18" s="144"/>
      <c r="AE18" s="144"/>
      <c r="AG18" s="144"/>
      <c r="AI18" s="144"/>
      <c r="AK18" s="144"/>
      <c r="AM18" s="144"/>
      <c r="AO18" s="144"/>
      <c r="AQ18" s="145"/>
      <c r="AR18" s="145"/>
    </row>
    <row r="19" spans="2:26" ht="12" customHeight="1">
      <c r="B19" s="18" t="s">
        <v>20</v>
      </c>
      <c r="C19" s="113">
        <f t="shared" si="0"/>
        <v>44</v>
      </c>
      <c r="D19" s="35">
        <v>4.9</v>
      </c>
      <c r="E19" s="115">
        <f t="shared" si="1"/>
        <v>36</v>
      </c>
      <c r="F19" s="35">
        <v>0.6</v>
      </c>
      <c r="G19" s="115">
        <f t="shared" si="2"/>
        <v>44</v>
      </c>
      <c r="H19" s="35">
        <v>4.4</v>
      </c>
      <c r="I19" s="115">
        <f t="shared" si="3"/>
        <v>43</v>
      </c>
      <c r="J19" s="35">
        <v>59</v>
      </c>
      <c r="K19" s="115">
        <f t="shared" si="4"/>
        <v>13</v>
      </c>
      <c r="L19" s="35">
        <v>48.8</v>
      </c>
      <c r="M19" s="115">
        <f t="shared" si="5"/>
        <v>45</v>
      </c>
      <c r="N19" s="35">
        <v>941.2</v>
      </c>
      <c r="O19" s="26"/>
      <c r="P19" s="115">
        <f t="shared" si="6"/>
        <v>38</v>
      </c>
      <c r="Q19" s="35">
        <v>223</v>
      </c>
      <c r="R19" s="115">
        <f t="shared" si="7"/>
        <v>42</v>
      </c>
      <c r="S19" s="35">
        <v>9.2</v>
      </c>
      <c r="T19" s="115">
        <f t="shared" si="8"/>
        <v>45</v>
      </c>
      <c r="U19" s="35">
        <v>708</v>
      </c>
      <c r="V19" s="115">
        <f t="shared" si="9"/>
        <v>39</v>
      </c>
      <c r="W19" s="35">
        <v>85.5</v>
      </c>
      <c r="X19" s="115">
        <f t="shared" si="10"/>
        <v>45</v>
      </c>
      <c r="Y19" s="35">
        <v>784.5</v>
      </c>
      <c r="Z19" s="21" t="s">
        <v>83</v>
      </c>
    </row>
    <row r="20" spans="2:26" ht="12" customHeight="1">
      <c r="B20" s="18" t="s">
        <v>21</v>
      </c>
      <c r="C20" s="113">
        <f t="shared" si="0"/>
        <v>38</v>
      </c>
      <c r="D20" s="35">
        <v>5.6</v>
      </c>
      <c r="E20" s="115">
        <f t="shared" si="1"/>
        <v>41</v>
      </c>
      <c r="F20" s="35">
        <v>0.5</v>
      </c>
      <c r="G20" s="115">
        <f t="shared" si="2"/>
        <v>36</v>
      </c>
      <c r="H20" s="35">
        <v>5.1</v>
      </c>
      <c r="I20" s="115">
        <f t="shared" si="3"/>
        <v>3</v>
      </c>
      <c r="J20" s="35">
        <v>97</v>
      </c>
      <c r="K20" s="115">
        <f t="shared" si="4"/>
        <v>1</v>
      </c>
      <c r="L20" s="35">
        <v>83.8</v>
      </c>
      <c r="M20" s="115">
        <f t="shared" si="5"/>
        <v>40</v>
      </c>
      <c r="N20" s="35">
        <v>1071.5</v>
      </c>
      <c r="O20" s="26"/>
      <c r="P20" s="115">
        <f t="shared" si="6"/>
        <v>40</v>
      </c>
      <c r="Q20" s="35">
        <v>210.5</v>
      </c>
      <c r="R20" s="115">
        <f t="shared" si="7"/>
        <v>37</v>
      </c>
      <c r="S20" s="35">
        <v>9.7</v>
      </c>
      <c r="T20" s="115">
        <f t="shared" si="8"/>
        <v>39</v>
      </c>
      <c r="U20" s="35">
        <v>850.2</v>
      </c>
      <c r="V20" s="115">
        <f t="shared" si="9"/>
        <v>42</v>
      </c>
      <c r="W20" s="35">
        <v>68.6</v>
      </c>
      <c r="X20" s="115">
        <f t="shared" si="10"/>
        <v>40</v>
      </c>
      <c r="Y20" s="35">
        <v>873.9</v>
      </c>
      <c r="Z20" s="21" t="s">
        <v>84</v>
      </c>
    </row>
    <row r="21" spans="2:26" ht="12" customHeight="1">
      <c r="B21" s="18" t="s">
        <v>22</v>
      </c>
      <c r="C21" s="113">
        <f t="shared" si="0"/>
        <v>47</v>
      </c>
      <c r="D21" s="35">
        <v>4.2</v>
      </c>
      <c r="E21" s="115">
        <f t="shared" si="1"/>
        <v>41</v>
      </c>
      <c r="F21" s="35">
        <v>0.5</v>
      </c>
      <c r="G21" s="115">
        <f t="shared" si="2"/>
        <v>47</v>
      </c>
      <c r="H21" s="35">
        <v>3.7</v>
      </c>
      <c r="I21" s="115">
        <f t="shared" si="3"/>
        <v>34</v>
      </c>
      <c r="J21" s="35">
        <v>66.8</v>
      </c>
      <c r="K21" s="115">
        <f t="shared" si="4"/>
        <v>6</v>
      </c>
      <c r="L21" s="35">
        <v>52</v>
      </c>
      <c r="M21" s="115">
        <f t="shared" si="5"/>
        <v>47</v>
      </c>
      <c r="N21" s="35">
        <v>876.8</v>
      </c>
      <c r="O21" s="26"/>
      <c r="P21" s="115">
        <f t="shared" si="6"/>
        <v>47</v>
      </c>
      <c r="Q21" s="35">
        <v>166.3</v>
      </c>
      <c r="R21" s="115">
        <f t="shared" si="7"/>
        <v>45</v>
      </c>
      <c r="S21" s="35">
        <v>7.8</v>
      </c>
      <c r="T21" s="115">
        <f t="shared" si="8"/>
        <v>46</v>
      </c>
      <c r="U21" s="35">
        <v>701.9</v>
      </c>
      <c r="V21" s="115">
        <f t="shared" si="9"/>
        <v>46</v>
      </c>
      <c r="W21" s="35">
        <v>57.3</v>
      </c>
      <c r="X21" s="115">
        <f t="shared" si="10"/>
        <v>47</v>
      </c>
      <c r="Y21" s="35">
        <v>727.9</v>
      </c>
      <c r="Z21" s="21" t="s">
        <v>85</v>
      </c>
    </row>
    <row r="22" spans="2:26" ht="12" customHeight="1">
      <c r="B22" s="18" t="s">
        <v>23</v>
      </c>
      <c r="C22" s="113">
        <f t="shared" si="0"/>
        <v>37</v>
      </c>
      <c r="D22" s="35">
        <v>5.7</v>
      </c>
      <c r="E22" s="115">
        <f t="shared" si="1"/>
        <v>29</v>
      </c>
      <c r="F22" s="35">
        <v>0.8</v>
      </c>
      <c r="G22" s="115">
        <f t="shared" si="2"/>
        <v>38</v>
      </c>
      <c r="H22" s="35">
        <v>4.9</v>
      </c>
      <c r="I22" s="115">
        <f t="shared" si="3"/>
        <v>28</v>
      </c>
      <c r="J22" s="35">
        <v>70</v>
      </c>
      <c r="K22" s="115">
        <f t="shared" si="4"/>
        <v>16</v>
      </c>
      <c r="L22" s="35">
        <v>46.3</v>
      </c>
      <c r="M22" s="115">
        <f t="shared" si="5"/>
        <v>31</v>
      </c>
      <c r="N22" s="35">
        <v>1235.5</v>
      </c>
      <c r="O22" s="26"/>
      <c r="P22" s="115">
        <f t="shared" si="6"/>
        <v>25</v>
      </c>
      <c r="Q22" s="35">
        <v>295.8</v>
      </c>
      <c r="R22" s="115">
        <f t="shared" si="7"/>
        <v>43</v>
      </c>
      <c r="S22" s="35">
        <v>9.1</v>
      </c>
      <c r="T22" s="115">
        <f t="shared" si="8"/>
        <v>32</v>
      </c>
      <c r="U22" s="35">
        <v>928.6</v>
      </c>
      <c r="V22" s="115">
        <f t="shared" si="9"/>
        <v>40</v>
      </c>
      <c r="W22" s="35">
        <v>74</v>
      </c>
      <c r="X22" s="115">
        <f t="shared" si="10"/>
        <v>30</v>
      </c>
      <c r="Y22" s="35">
        <v>1063.8</v>
      </c>
      <c r="Z22" s="21" t="s">
        <v>86</v>
      </c>
    </row>
    <row r="23" spans="2:44" s="142" customFormat="1" ht="24" customHeight="1">
      <c r="B23" s="134" t="s">
        <v>24</v>
      </c>
      <c r="C23" s="135">
        <f t="shared" si="0"/>
        <v>13</v>
      </c>
      <c r="D23" s="136">
        <v>10.2</v>
      </c>
      <c r="E23" s="137">
        <f t="shared" si="1"/>
        <v>7</v>
      </c>
      <c r="F23" s="136">
        <v>1.6</v>
      </c>
      <c r="G23" s="137">
        <f t="shared" si="2"/>
        <v>14</v>
      </c>
      <c r="H23" s="136">
        <v>8.6</v>
      </c>
      <c r="I23" s="137">
        <f t="shared" si="3"/>
        <v>29</v>
      </c>
      <c r="J23" s="136">
        <v>69</v>
      </c>
      <c r="K23" s="137">
        <f t="shared" si="4"/>
        <v>39</v>
      </c>
      <c r="L23" s="136">
        <v>40.7</v>
      </c>
      <c r="M23" s="137">
        <f t="shared" si="5"/>
        <v>14</v>
      </c>
      <c r="N23" s="136">
        <v>1629.9</v>
      </c>
      <c r="O23" s="146"/>
      <c r="P23" s="137">
        <f t="shared" si="6"/>
        <v>21</v>
      </c>
      <c r="Q23" s="136">
        <v>326.1</v>
      </c>
      <c r="R23" s="137">
        <f t="shared" si="7"/>
        <v>39</v>
      </c>
      <c r="S23" s="136">
        <v>9.6</v>
      </c>
      <c r="T23" s="137">
        <f t="shared" si="8"/>
        <v>10</v>
      </c>
      <c r="U23" s="136">
        <v>1292.5</v>
      </c>
      <c r="V23" s="137">
        <f t="shared" si="9"/>
        <v>28</v>
      </c>
      <c r="W23" s="136">
        <v>154.2</v>
      </c>
      <c r="X23" s="137">
        <f t="shared" si="10"/>
        <v>12</v>
      </c>
      <c r="Y23" s="136">
        <v>1484.2</v>
      </c>
      <c r="Z23" s="141" t="s">
        <v>87</v>
      </c>
      <c r="AB23" s="144"/>
      <c r="AE23" s="144"/>
      <c r="AG23" s="144"/>
      <c r="AI23" s="144"/>
      <c r="AK23" s="144"/>
      <c r="AM23" s="144"/>
      <c r="AO23" s="144"/>
      <c r="AQ23" s="145"/>
      <c r="AR23" s="145"/>
    </row>
    <row r="24" spans="2:26" ht="12" customHeight="1">
      <c r="B24" s="18" t="s">
        <v>25</v>
      </c>
      <c r="C24" s="113">
        <f t="shared" si="0"/>
        <v>16</v>
      </c>
      <c r="D24" s="35">
        <v>9.7</v>
      </c>
      <c r="E24" s="115">
        <f t="shared" si="1"/>
        <v>15</v>
      </c>
      <c r="F24" s="35">
        <v>1.1</v>
      </c>
      <c r="G24" s="115">
        <f t="shared" si="2"/>
        <v>14</v>
      </c>
      <c r="H24" s="35">
        <v>8.6</v>
      </c>
      <c r="I24" s="115">
        <f t="shared" si="3"/>
        <v>26</v>
      </c>
      <c r="J24" s="35">
        <v>70.2</v>
      </c>
      <c r="K24" s="115">
        <f t="shared" si="4"/>
        <v>43</v>
      </c>
      <c r="L24" s="35">
        <v>38.3</v>
      </c>
      <c r="M24" s="115">
        <f t="shared" si="5"/>
        <v>10</v>
      </c>
      <c r="N24" s="35">
        <v>1745.2</v>
      </c>
      <c r="O24" s="26"/>
      <c r="P24" s="115">
        <f t="shared" si="6"/>
        <v>20</v>
      </c>
      <c r="Q24" s="35">
        <v>334.6</v>
      </c>
      <c r="R24" s="115">
        <f t="shared" si="7"/>
        <v>11</v>
      </c>
      <c r="S24" s="35">
        <v>21.5</v>
      </c>
      <c r="T24" s="115">
        <f t="shared" si="8"/>
        <v>7</v>
      </c>
      <c r="U24" s="35">
        <v>1387.5</v>
      </c>
      <c r="V24" s="115">
        <f t="shared" si="9"/>
        <v>23</v>
      </c>
      <c r="W24" s="35">
        <v>180.1</v>
      </c>
      <c r="X24" s="115">
        <f t="shared" si="10"/>
        <v>11</v>
      </c>
      <c r="Y24" s="35">
        <v>1495.6</v>
      </c>
      <c r="Z24" s="21" t="s">
        <v>88</v>
      </c>
    </row>
    <row r="25" spans="2:26" ht="12" customHeight="1">
      <c r="B25" s="18" t="s">
        <v>26</v>
      </c>
      <c r="C25" s="113">
        <f t="shared" si="0"/>
        <v>10</v>
      </c>
      <c r="D25" s="35">
        <v>11</v>
      </c>
      <c r="E25" s="115">
        <f t="shared" si="1"/>
        <v>12</v>
      </c>
      <c r="F25" s="35">
        <v>1.2</v>
      </c>
      <c r="G25" s="115">
        <f t="shared" si="2"/>
        <v>9</v>
      </c>
      <c r="H25" s="35">
        <v>9.8</v>
      </c>
      <c r="I25" s="115">
        <f t="shared" si="3"/>
        <v>33</v>
      </c>
      <c r="J25" s="35">
        <v>67.1</v>
      </c>
      <c r="K25" s="115">
        <f t="shared" si="4"/>
        <v>47</v>
      </c>
      <c r="L25" s="35">
        <v>33.1</v>
      </c>
      <c r="M25" s="115">
        <f t="shared" si="5"/>
        <v>19</v>
      </c>
      <c r="N25" s="35">
        <v>1485.6</v>
      </c>
      <c r="O25" s="26"/>
      <c r="P25" s="115">
        <f t="shared" si="6"/>
        <v>27</v>
      </c>
      <c r="Q25" s="35">
        <v>290.5</v>
      </c>
      <c r="R25" s="115">
        <f t="shared" si="7"/>
        <v>7</v>
      </c>
      <c r="S25" s="35">
        <v>22.3</v>
      </c>
      <c r="T25" s="115">
        <f t="shared" si="8"/>
        <v>17</v>
      </c>
      <c r="U25" s="35">
        <v>1171.1</v>
      </c>
      <c r="V25" s="115">
        <f t="shared" si="9"/>
        <v>13</v>
      </c>
      <c r="W25" s="35">
        <v>268.7</v>
      </c>
      <c r="X25" s="115">
        <f t="shared" si="10"/>
        <v>22</v>
      </c>
      <c r="Y25" s="35">
        <v>1280</v>
      </c>
      <c r="Z25" s="21" t="s">
        <v>78</v>
      </c>
    </row>
    <row r="26" spans="2:26" ht="12" customHeight="1">
      <c r="B26" s="18" t="s">
        <v>27</v>
      </c>
      <c r="C26" s="113">
        <f t="shared" si="0"/>
        <v>27</v>
      </c>
      <c r="D26" s="35">
        <v>7</v>
      </c>
      <c r="E26" s="115">
        <f t="shared" si="1"/>
        <v>25</v>
      </c>
      <c r="F26" s="35">
        <v>0.9</v>
      </c>
      <c r="G26" s="115">
        <f t="shared" si="2"/>
        <v>27</v>
      </c>
      <c r="H26" s="35">
        <v>6.1</v>
      </c>
      <c r="I26" s="115">
        <f t="shared" si="3"/>
        <v>26</v>
      </c>
      <c r="J26" s="35">
        <v>70.2</v>
      </c>
      <c r="K26" s="115">
        <f t="shared" si="4"/>
        <v>17</v>
      </c>
      <c r="L26" s="35">
        <v>45.9</v>
      </c>
      <c r="M26" s="115">
        <f t="shared" si="5"/>
        <v>28</v>
      </c>
      <c r="N26" s="35">
        <v>1322.2</v>
      </c>
      <c r="O26" s="26"/>
      <c r="P26" s="115">
        <f t="shared" si="6"/>
        <v>26</v>
      </c>
      <c r="Q26" s="35">
        <v>293.3</v>
      </c>
      <c r="R26" s="115">
        <f t="shared" si="7"/>
        <v>28</v>
      </c>
      <c r="S26" s="35">
        <v>12.4</v>
      </c>
      <c r="T26" s="115">
        <f t="shared" si="8"/>
        <v>29</v>
      </c>
      <c r="U26" s="35">
        <v>1013.6</v>
      </c>
      <c r="V26" s="115">
        <f t="shared" si="9"/>
        <v>32</v>
      </c>
      <c r="W26" s="35">
        <v>137.7</v>
      </c>
      <c r="X26" s="115">
        <f t="shared" si="10"/>
        <v>29</v>
      </c>
      <c r="Y26" s="35">
        <v>1075.9</v>
      </c>
      <c r="Z26" s="21" t="s">
        <v>77</v>
      </c>
    </row>
    <row r="27" spans="2:26" ht="12" customHeight="1">
      <c r="B27" s="18" t="s">
        <v>28</v>
      </c>
      <c r="C27" s="113">
        <f t="shared" si="0"/>
        <v>31</v>
      </c>
      <c r="D27" s="35">
        <v>6.4</v>
      </c>
      <c r="E27" s="115">
        <f t="shared" si="1"/>
        <v>34</v>
      </c>
      <c r="F27" s="35">
        <v>0.7</v>
      </c>
      <c r="G27" s="115">
        <f t="shared" si="2"/>
        <v>31</v>
      </c>
      <c r="H27" s="35">
        <v>5.7</v>
      </c>
      <c r="I27" s="115">
        <f t="shared" si="3"/>
        <v>38</v>
      </c>
      <c r="J27" s="35">
        <v>65.7</v>
      </c>
      <c r="K27" s="115">
        <f t="shared" si="4"/>
        <v>27</v>
      </c>
      <c r="L27" s="35">
        <v>43.8</v>
      </c>
      <c r="M27" s="115">
        <f t="shared" si="5"/>
        <v>35</v>
      </c>
      <c r="N27" s="35">
        <v>1140.7</v>
      </c>
      <c r="O27" s="26"/>
      <c r="P27" s="115">
        <f t="shared" si="6"/>
        <v>34</v>
      </c>
      <c r="Q27" s="35">
        <v>250.6</v>
      </c>
      <c r="R27" s="115">
        <f t="shared" si="7"/>
        <v>34</v>
      </c>
      <c r="S27" s="35">
        <v>10.4</v>
      </c>
      <c r="T27" s="115">
        <f t="shared" si="8"/>
        <v>35</v>
      </c>
      <c r="U27" s="35">
        <v>877.9</v>
      </c>
      <c r="V27" s="115">
        <f t="shared" si="9"/>
        <v>35</v>
      </c>
      <c r="W27" s="35">
        <v>112.3</v>
      </c>
      <c r="X27" s="115">
        <f t="shared" si="10"/>
        <v>35</v>
      </c>
      <c r="Y27" s="35">
        <v>945.2</v>
      </c>
      <c r="Z27" s="21" t="s">
        <v>89</v>
      </c>
    </row>
    <row r="28" spans="2:44" s="142" customFormat="1" ht="24" customHeight="1">
      <c r="B28" s="134" t="s">
        <v>29</v>
      </c>
      <c r="C28" s="135">
        <f t="shared" si="0"/>
        <v>40</v>
      </c>
      <c r="D28" s="136">
        <v>5.3</v>
      </c>
      <c r="E28" s="137">
        <f t="shared" si="1"/>
        <v>36</v>
      </c>
      <c r="F28" s="136">
        <v>0.6</v>
      </c>
      <c r="G28" s="137">
        <f t="shared" si="2"/>
        <v>40</v>
      </c>
      <c r="H28" s="136">
        <v>4.7</v>
      </c>
      <c r="I28" s="137">
        <f t="shared" si="3"/>
        <v>32</v>
      </c>
      <c r="J28" s="136">
        <v>67.2</v>
      </c>
      <c r="K28" s="137">
        <f t="shared" si="4"/>
        <v>34</v>
      </c>
      <c r="L28" s="136">
        <v>42.5</v>
      </c>
      <c r="M28" s="137">
        <f t="shared" si="5"/>
        <v>43</v>
      </c>
      <c r="N28" s="136">
        <v>1002.1</v>
      </c>
      <c r="O28" s="146"/>
      <c r="P28" s="137">
        <f t="shared" si="6"/>
        <v>41</v>
      </c>
      <c r="Q28" s="136">
        <v>208</v>
      </c>
      <c r="R28" s="137">
        <f t="shared" si="7"/>
        <v>20</v>
      </c>
      <c r="S28" s="136">
        <v>16.2</v>
      </c>
      <c r="T28" s="137">
        <f t="shared" si="8"/>
        <v>44</v>
      </c>
      <c r="U28" s="136">
        <v>776.6</v>
      </c>
      <c r="V28" s="137">
        <f t="shared" si="9"/>
        <v>30</v>
      </c>
      <c r="W28" s="136">
        <v>143.3</v>
      </c>
      <c r="X28" s="137">
        <f t="shared" si="10"/>
        <v>44</v>
      </c>
      <c r="Y28" s="136">
        <v>836.3</v>
      </c>
      <c r="Z28" s="141" t="s">
        <v>90</v>
      </c>
      <c r="AB28" s="144"/>
      <c r="AE28" s="144"/>
      <c r="AG28" s="144"/>
      <c r="AI28" s="144"/>
      <c r="AK28" s="144"/>
      <c r="AM28" s="144"/>
      <c r="AO28" s="144"/>
      <c r="AQ28" s="145"/>
      <c r="AR28" s="145"/>
    </row>
    <row r="29" spans="2:26" ht="12" customHeight="1">
      <c r="B29" s="18" t="s">
        <v>30</v>
      </c>
      <c r="C29" s="113">
        <f t="shared" si="0"/>
        <v>45</v>
      </c>
      <c r="D29" s="35">
        <v>4.8</v>
      </c>
      <c r="E29" s="115">
        <f t="shared" si="1"/>
        <v>29</v>
      </c>
      <c r="F29" s="35">
        <v>0.8</v>
      </c>
      <c r="G29" s="115">
        <f t="shared" si="2"/>
        <v>45</v>
      </c>
      <c r="H29" s="35">
        <v>4</v>
      </c>
      <c r="I29" s="115">
        <f t="shared" si="3"/>
        <v>31</v>
      </c>
      <c r="J29" s="35">
        <v>67.5</v>
      </c>
      <c r="K29" s="115">
        <f t="shared" si="4"/>
        <v>20</v>
      </c>
      <c r="L29" s="35">
        <v>44.9</v>
      </c>
      <c r="M29" s="115">
        <f t="shared" si="5"/>
        <v>41</v>
      </c>
      <c r="N29" s="35">
        <v>1045.4</v>
      </c>
      <c r="O29" s="26"/>
      <c r="P29" s="115">
        <f t="shared" si="6"/>
        <v>44</v>
      </c>
      <c r="Q29" s="35">
        <v>194.5</v>
      </c>
      <c r="R29" s="115">
        <f t="shared" si="7"/>
        <v>30</v>
      </c>
      <c r="S29" s="35">
        <v>11.8</v>
      </c>
      <c r="T29" s="115">
        <f t="shared" si="8"/>
        <v>42</v>
      </c>
      <c r="U29" s="35">
        <v>837.7</v>
      </c>
      <c r="V29" s="115">
        <f t="shared" si="9"/>
        <v>36</v>
      </c>
      <c r="W29" s="35">
        <v>111.1</v>
      </c>
      <c r="X29" s="115">
        <f t="shared" si="10"/>
        <v>41</v>
      </c>
      <c r="Y29" s="35">
        <v>869.2</v>
      </c>
      <c r="Z29" s="21" t="s">
        <v>91</v>
      </c>
    </row>
    <row r="30" spans="2:26" ht="12" customHeight="1">
      <c r="B30" s="18" t="s">
        <v>31</v>
      </c>
      <c r="C30" s="113">
        <f t="shared" si="0"/>
        <v>43</v>
      </c>
      <c r="D30" s="35">
        <v>5.1</v>
      </c>
      <c r="E30" s="115">
        <f t="shared" si="1"/>
        <v>41</v>
      </c>
      <c r="F30" s="35">
        <v>0.5</v>
      </c>
      <c r="G30" s="115">
        <f t="shared" si="2"/>
        <v>41</v>
      </c>
      <c r="H30" s="35">
        <v>4.6</v>
      </c>
      <c r="I30" s="115">
        <f t="shared" si="3"/>
        <v>40</v>
      </c>
      <c r="J30" s="35">
        <v>64</v>
      </c>
      <c r="K30" s="115">
        <f t="shared" si="4"/>
        <v>14</v>
      </c>
      <c r="L30" s="35">
        <v>48.4</v>
      </c>
      <c r="M30" s="115">
        <f t="shared" si="5"/>
        <v>44</v>
      </c>
      <c r="N30" s="35">
        <v>987.1</v>
      </c>
      <c r="O30" s="26"/>
      <c r="P30" s="115">
        <f t="shared" si="6"/>
        <v>43</v>
      </c>
      <c r="Q30" s="35">
        <v>196.5</v>
      </c>
      <c r="R30" s="115">
        <f t="shared" si="7"/>
        <v>36</v>
      </c>
      <c r="S30" s="35">
        <v>10</v>
      </c>
      <c r="T30" s="115">
        <f t="shared" si="8"/>
        <v>43</v>
      </c>
      <c r="U30" s="35">
        <v>779.9</v>
      </c>
      <c r="V30" s="115">
        <f t="shared" si="9"/>
        <v>37</v>
      </c>
      <c r="W30" s="35">
        <v>100.7</v>
      </c>
      <c r="X30" s="115">
        <f t="shared" si="10"/>
        <v>43</v>
      </c>
      <c r="Y30" s="35">
        <v>844.4</v>
      </c>
      <c r="Z30" s="21" t="s">
        <v>92</v>
      </c>
    </row>
    <row r="31" spans="2:26" ht="12" customHeight="1">
      <c r="B31" s="18" t="s">
        <v>32</v>
      </c>
      <c r="C31" s="113">
        <f t="shared" si="0"/>
        <v>33</v>
      </c>
      <c r="D31" s="35">
        <v>6.3</v>
      </c>
      <c r="E31" s="115">
        <f t="shared" si="1"/>
        <v>34</v>
      </c>
      <c r="F31" s="35">
        <v>0.7</v>
      </c>
      <c r="G31" s="115">
        <f t="shared" si="2"/>
        <v>33</v>
      </c>
      <c r="H31" s="35">
        <v>5.6</v>
      </c>
      <c r="I31" s="115">
        <f t="shared" si="3"/>
        <v>21</v>
      </c>
      <c r="J31" s="35">
        <v>73.8</v>
      </c>
      <c r="K31" s="115">
        <f t="shared" si="4"/>
        <v>19</v>
      </c>
      <c r="L31" s="35">
        <v>45.2</v>
      </c>
      <c r="M31" s="115">
        <f t="shared" si="5"/>
        <v>34</v>
      </c>
      <c r="N31" s="35">
        <v>1158.8</v>
      </c>
      <c r="O31" s="26"/>
      <c r="P31" s="115">
        <f t="shared" si="6"/>
        <v>28</v>
      </c>
      <c r="Q31" s="35">
        <v>276.6</v>
      </c>
      <c r="R31" s="115">
        <f t="shared" si="7"/>
        <v>32</v>
      </c>
      <c r="S31" s="35">
        <v>10.5</v>
      </c>
      <c r="T31" s="115">
        <f t="shared" si="8"/>
        <v>36</v>
      </c>
      <c r="U31" s="35">
        <v>870.6</v>
      </c>
      <c r="V31" s="115">
        <f t="shared" si="9"/>
        <v>33</v>
      </c>
      <c r="W31" s="35">
        <v>133.3</v>
      </c>
      <c r="X31" s="115">
        <f t="shared" si="10"/>
        <v>33</v>
      </c>
      <c r="Y31" s="35">
        <v>996.6</v>
      </c>
      <c r="Z31" s="21" t="s">
        <v>93</v>
      </c>
    </row>
    <row r="32" spans="2:26" ht="12" customHeight="1">
      <c r="B32" s="18" t="s">
        <v>33</v>
      </c>
      <c r="C32" s="113">
        <f t="shared" si="0"/>
        <v>46</v>
      </c>
      <c r="D32" s="35">
        <v>4.6</v>
      </c>
      <c r="E32" s="115">
        <f t="shared" si="1"/>
        <v>41</v>
      </c>
      <c r="F32" s="35">
        <v>0.5</v>
      </c>
      <c r="G32" s="115">
        <f t="shared" si="2"/>
        <v>45</v>
      </c>
      <c r="H32" s="35">
        <v>4</v>
      </c>
      <c r="I32" s="115">
        <f t="shared" si="3"/>
        <v>40</v>
      </c>
      <c r="J32" s="35">
        <v>64</v>
      </c>
      <c r="K32" s="115">
        <f t="shared" si="4"/>
        <v>43</v>
      </c>
      <c r="L32" s="35">
        <v>38.3</v>
      </c>
      <c r="M32" s="115">
        <f t="shared" si="5"/>
        <v>42</v>
      </c>
      <c r="N32" s="35">
        <v>1043.1</v>
      </c>
      <c r="O32" s="26"/>
      <c r="P32" s="115">
        <f t="shared" si="6"/>
        <v>46</v>
      </c>
      <c r="Q32" s="35">
        <v>170.3</v>
      </c>
      <c r="R32" s="115">
        <f t="shared" si="7"/>
        <v>37</v>
      </c>
      <c r="S32" s="35">
        <v>9.7</v>
      </c>
      <c r="T32" s="115">
        <f t="shared" si="8"/>
        <v>38</v>
      </c>
      <c r="U32" s="35">
        <v>860.7</v>
      </c>
      <c r="V32" s="115">
        <f t="shared" si="9"/>
        <v>47</v>
      </c>
      <c r="W32" s="35">
        <v>56.1</v>
      </c>
      <c r="X32" s="115">
        <f t="shared" si="10"/>
        <v>42</v>
      </c>
      <c r="Y32" s="35">
        <v>860</v>
      </c>
      <c r="Z32" s="21" t="s">
        <v>94</v>
      </c>
    </row>
    <row r="33" spans="2:44" s="142" customFormat="1" ht="24" customHeight="1">
      <c r="B33" s="134" t="s">
        <v>34</v>
      </c>
      <c r="C33" s="135">
        <f t="shared" si="0"/>
        <v>29</v>
      </c>
      <c r="D33" s="136">
        <v>6.9</v>
      </c>
      <c r="E33" s="137">
        <f t="shared" si="1"/>
        <v>41</v>
      </c>
      <c r="F33" s="136">
        <v>0.5</v>
      </c>
      <c r="G33" s="137">
        <f t="shared" si="2"/>
        <v>24</v>
      </c>
      <c r="H33" s="136">
        <v>6.4</v>
      </c>
      <c r="I33" s="137">
        <f t="shared" si="3"/>
        <v>6</v>
      </c>
      <c r="J33" s="136">
        <v>94.3</v>
      </c>
      <c r="K33" s="137">
        <f t="shared" si="4"/>
        <v>11</v>
      </c>
      <c r="L33" s="136">
        <v>49</v>
      </c>
      <c r="M33" s="137">
        <f t="shared" si="5"/>
        <v>25</v>
      </c>
      <c r="N33" s="136">
        <v>1400.3</v>
      </c>
      <c r="O33" s="146"/>
      <c r="P33" s="137">
        <f t="shared" si="6"/>
        <v>33</v>
      </c>
      <c r="Q33" s="136">
        <v>255.7</v>
      </c>
      <c r="R33" s="137">
        <f t="shared" si="7"/>
        <v>24</v>
      </c>
      <c r="S33" s="136">
        <v>14.7</v>
      </c>
      <c r="T33" s="137">
        <f t="shared" si="8"/>
        <v>20</v>
      </c>
      <c r="U33" s="136">
        <v>1128.7</v>
      </c>
      <c r="V33" s="137">
        <f t="shared" si="9"/>
        <v>44</v>
      </c>
      <c r="W33" s="136">
        <v>65.5</v>
      </c>
      <c r="X33" s="137">
        <f t="shared" si="10"/>
        <v>25</v>
      </c>
      <c r="Y33" s="136">
        <v>1181.2</v>
      </c>
      <c r="Z33" s="141" t="s">
        <v>95</v>
      </c>
      <c r="AB33" s="144"/>
      <c r="AE33" s="144"/>
      <c r="AG33" s="144"/>
      <c r="AI33" s="144"/>
      <c r="AK33" s="144"/>
      <c r="AM33" s="144"/>
      <c r="AO33" s="144"/>
      <c r="AQ33" s="145"/>
      <c r="AR33" s="145"/>
    </row>
    <row r="34" spans="2:26" ht="12" customHeight="1">
      <c r="B34" s="18" t="s">
        <v>35</v>
      </c>
      <c r="C34" s="113">
        <f t="shared" si="0"/>
        <v>31</v>
      </c>
      <c r="D34" s="35">
        <v>6.4</v>
      </c>
      <c r="E34" s="115">
        <f t="shared" si="1"/>
        <v>41</v>
      </c>
      <c r="F34" s="35">
        <v>0.5</v>
      </c>
      <c r="G34" s="115">
        <f t="shared" si="2"/>
        <v>29</v>
      </c>
      <c r="H34" s="35">
        <v>6</v>
      </c>
      <c r="I34" s="115">
        <f t="shared" si="3"/>
        <v>8</v>
      </c>
      <c r="J34" s="35">
        <v>90.2</v>
      </c>
      <c r="K34" s="115">
        <f t="shared" si="4"/>
        <v>2</v>
      </c>
      <c r="L34" s="35">
        <v>59</v>
      </c>
      <c r="M34" s="115">
        <f t="shared" si="5"/>
        <v>29</v>
      </c>
      <c r="N34" s="35">
        <v>1291.7</v>
      </c>
      <c r="O34" s="26"/>
      <c r="P34" s="115">
        <f t="shared" si="6"/>
        <v>37</v>
      </c>
      <c r="Q34" s="35">
        <v>230.3</v>
      </c>
      <c r="R34" s="115">
        <f t="shared" si="7"/>
        <v>5</v>
      </c>
      <c r="S34" s="35">
        <v>25.6</v>
      </c>
      <c r="T34" s="115">
        <f t="shared" si="8"/>
        <v>27</v>
      </c>
      <c r="U34" s="35">
        <v>1034.8</v>
      </c>
      <c r="V34" s="115">
        <f t="shared" si="9"/>
        <v>45</v>
      </c>
      <c r="W34" s="35">
        <v>64.9</v>
      </c>
      <c r="X34" s="115">
        <f t="shared" si="10"/>
        <v>28</v>
      </c>
      <c r="Y34" s="35">
        <v>1101</v>
      </c>
      <c r="Z34" s="21" t="s">
        <v>96</v>
      </c>
    </row>
    <row r="35" spans="2:26" ht="12" customHeight="1">
      <c r="B35" s="18" t="s">
        <v>36</v>
      </c>
      <c r="C35" s="113">
        <f t="shared" si="0"/>
        <v>33</v>
      </c>
      <c r="D35" s="35">
        <v>6.3</v>
      </c>
      <c r="E35" s="115">
        <f t="shared" si="1"/>
        <v>36</v>
      </c>
      <c r="F35" s="35">
        <v>0.6</v>
      </c>
      <c r="G35" s="115">
        <f t="shared" si="2"/>
        <v>31</v>
      </c>
      <c r="H35" s="35">
        <v>5.7</v>
      </c>
      <c r="I35" s="115">
        <f t="shared" si="3"/>
        <v>12</v>
      </c>
      <c r="J35" s="35">
        <v>83</v>
      </c>
      <c r="K35" s="115">
        <f t="shared" si="4"/>
        <v>9</v>
      </c>
      <c r="L35" s="35">
        <v>50.3</v>
      </c>
      <c r="M35" s="115">
        <f t="shared" si="5"/>
        <v>33</v>
      </c>
      <c r="N35" s="35">
        <v>1160.4</v>
      </c>
      <c r="O35" s="26"/>
      <c r="P35" s="115">
        <f t="shared" si="6"/>
        <v>39</v>
      </c>
      <c r="Q35" s="35">
        <v>214.8</v>
      </c>
      <c r="R35" s="115">
        <f t="shared" si="7"/>
        <v>43</v>
      </c>
      <c r="S35" s="35">
        <v>9.1</v>
      </c>
      <c r="T35" s="115">
        <f t="shared" si="8"/>
        <v>31</v>
      </c>
      <c r="U35" s="35">
        <v>935.7</v>
      </c>
      <c r="V35" s="115">
        <f t="shared" si="9"/>
        <v>38</v>
      </c>
      <c r="W35" s="35">
        <v>92.1</v>
      </c>
      <c r="X35" s="115">
        <f t="shared" si="10"/>
        <v>34</v>
      </c>
      <c r="Y35" s="35">
        <v>984.4</v>
      </c>
      <c r="Z35" s="21" t="s">
        <v>97</v>
      </c>
    </row>
    <row r="36" spans="2:26" ht="12" customHeight="1">
      <c r="B36" s="18" t="s">
        <v>37</v>
      </c>
      <c r="C36" s="113">
        <f t="shared" si="0"/>
        <v>41</v>
      </c>
      <c r="D36" s="35">
        <v>5.2</v>
      </c>
      <c r="E36" s="115">
        <f t="shared" si="1"/>
        <v>47</v>
      </c>
      <c r="F36" s="35">
        <v>0.3</v>
      </c>
      <c r="G36" s="115">
        <f t="shared" si="2"/>
        <v>38</v>
      </c>
      <c r="H36" s="35">
        <v>4.9</v>
      </c>
      <c r="I36" s="115">
        <f t="shared" si="3"/>
        <v>25</v>
      </c>
      <c r="J36" s="35">
        <v>72.1</v>
      </c>
      <c r="K36" s="115">
        <f t="shared" si="4"/>
        <v>18</v>
      </c>
      <c r="L36" s="35">
        <v>45.8</v>
      </c>
      <c r="M36" s="115">
        <f t="shared" si="5"/>
        <v>37</v>
      </c>
      <c r="N36" s="35">
        <v>1125.4</v>
      </c>
      <c r="O36" s="26"/>
      <c r="P36" s="115">
        <f t="shared" si="6"/>
        <v>42</v>
      </c>
      <c r="Q36" s="35">
        <v>207.2</v>
      </c>
      <c r="R36" s="115">
        <f t="shared" si="7"/>
        <v>26</v>
      </c>
      <c r="S36" s="35">
        <v>13.9</v>
      </c>
      <c r="T36" s="115">
        <f t="shared" si="8"/>
        <v>34</v>
      </c>
      <c r="U36" s="35">
        <v>903.2</v>
      </c>
      <c r="V36" s="115">
        <f t="shared" si="9"/>
        <v>41</v>
      </c>
      <c r="W36" s="35">
        <v>72.7</v>
      </c>
      <c r="X36" s="115">
        <f t="shared" si="10"/>
        <v>38</v>
      </c>
      <c r="Y36" s="35">
        <v>913.8</v>
      </c>
      <c r="Z36" s="21" t="s">
        <v>98</v>
      </c>
    </row>
    <row r="37" spans="2:26" ht="12" customHeight="1">
      <c r="B37" s="18" t="s">
        <v>38</v>
      </c>
      <c r="C37" s="113">
        <f t="shared" si="0"/>
        <v>19</v>
      </c>
      <c r="D37" s="35">
        <v>8.6</v>
      </c>
      <c r="E37" s="115">
        <f t="shared" si="1"/>
        <v>29</v>
      </c>
      <c r="F37" s="35">
        <v>0.8</v>
      </c>
      <c r="G37" s="115">
        <f t="shared" si="2"/>
        <v>19</v>
      </c>
      <c r="H37" s="35">
        <v>7.6</v>
      </c>
      <c r="I37" s="115">
        <f t="shared" si="3"/>
        <v>1</v>
      </c>
      <c r="J37" s="35">
        <v>101.3</v>
      </c>
      <c r="K37" s="115">
        <f t="shared" si="4"/>
        <v>4</v>
      </c>
      <c r="L37" s="35">
        <v>52.9</v>
      </c>
      <c r="M37" s="115">
        <f t="shared" si="5"/>
        <v>26</v>
      </c>
      <c r="N37" s="35">
        <v>1381.2</v>
      </c>
      <c r="O37" s="26"/>
      <c r="P37" s="115">
        <f t="shared" si="6"/>
        <v>35</v>
      </c>
      <c r="Q37" s="35">
        <v>247.4</v>
      </c>
      <c r="R37" s="115">
        <f t="shared" si="7"/>
        <v>2</v>
      </c>
      <c r="S37" s="35">
        <v>26.8</v>
      </c>
      <c r="T37" s="115">
        <f t="shared" si="8"/>
        <v>23</v>
      </c>
      <c r="U37" s="35">
        <v>1098.9</v>
      </c>
      <c r="V37" s="115">
        <f t="shared" si="9"/>
        <v>17</v>
      </c>
      <c r="W37" s="35">
        <v>216.9</v>
      </c>
      <c r="X37" s="115">
        <f t="shared" si="10"/>
        <v>26</v>
      </c>
      <c r="Y37" s="35">
        <v>1156</v>
      </c>
      <c r="Z37" s="21" t="s">
        <v>99</v>
      </c>
    </row>
    <row r="38" spans="2:44" s="142" customFormat="1" ht="24" customHeight="1">
      <c r="B38" s="134" t="s">
        <v>39</v>
      </c>
      <c r="C38" s="135">
        <f t="shared" si="0"/>
        <v>22</v>
      </c>
      <c r="D38" s="136">
        <v>7.5</v>
      </c>
      <c r="E38" s="137">
        <f t="shared" si="1"/>
        <v>29</v>
      </c>
      <c r="F38" s="136">
        <v>0.8</v>
      </c>
      <c r="G38" s="137">
        <f t="shared" si="2"/>
        <v>20</v>
      </c>
      <c r="H38" s="136">
        <v>6.7</v>
      </c>
      <c r="I38" s="137">
        <f t="shared" si="3"/>
        <v>7</v>
      </c>
      <c r="J38" s="136">
        <v>90.7</v>
      </c>
      <c r="K38" s="137">
        <f t="shared" si="4"/>
        <v>24</v>
      </c>
      <c r="L38" s="136">
        <v>44.1</v>
      </c>
      <c r="M38" s="137">
        <f t="shared" si="5"/>
        <v>21</v>
      </c>
      <c r="N38" s="136">
        <v>1483.7</v>
      </c>
      <c r="O38" s="146"/>
      <c r="P38" s="137">
        <f t="shared" si="6"/>
        <v>24</v>
      </c>
      <c r="Q38" s="136">
        <v>299.7</v>
      </c>
      <c r="R38" s="137">
        <f t="shared" si="7"/>
        <v>28</v>
      </c>
      <c r="S38" s="136">
        <v>12.4</v>
      </c>
      <c r="T38" s="137">
        <f t="shared" si="8"/>
        <v>18</v>
      </c>
      <c r="U38" s="136">
        <v>1169.6</v>
      </c>
      <c r="V38" s="137">
        <f t="shared" si="9"/>
        <v>16</v>
      </c>
      <c r="W38" s="136">
        <v>239.4</v>
      </c>
      <c r="X38" s="137">
        <f t="shared" si="10"/>
        <v>20</v>
      </c>
      <c r="Y38" s="136">
        <v>1299.6</v>
      </c>
      <c r="Z38" s="141" t="s">
        <v>100</v>
      </c>
      <c r="AB38" s="144"/>
      <c r="AE38" s="144"/>
      <c r="AG38" s="144"/>
      <c r="AI38" s="144"/>
      <c r="AK38" s="144"/>
      <c r="AM38" s="144"/>
      <c r="AO38" s="144"/>
      <c r="AQ38" s="145"/>
      <c r="AR38" s="145"/>
    </row>
    <row r="39" spans="2:26" ht="12" customHeight="1">
      <c r="B39" s="18" t="s">
        <v>40</v>
      </c>
      <c r="C39" s="113">
        <f t="shared" si="0"/>
        <v>20</v>
      </c>
      <c r="D39" s="35">
        <v>7.8</v>
      </c>
      <c r="E39" s="115">
        <f t="shared" si="1"/>
        <v>15</v>
      </c>
      <c r="F39" s="35">
        <v>1.1</v>
      </c>
      <c r="G39" s="115">
        <f t="shared" si="2"/>
        <v>20</v>
      </c>
      <c r="H39" s="35">
        <v>6.7</v>
      </c>
      <c r="I39" s="115">
        <f t="shared" si="3"/>
        <v>2</v>
      </c>
      <c r="J39" s="35">
        <v>100.3</v>
      </c>
      <c r="K39" s="115">
        <f t="shared" si="4"/>
        <v>46</v>
      </c>
      <c r="L39" s="35">
        <v>37.4</v>
      </c>
      <c r="M39" s="115">
        <f t="shared" si="5"/>
        <v>17</v>
      </c>
      <c r="N39" s="35">
        <v>1578.2</v>
      </c>
      <c r="O39" s="26"/>
      <c r="P39" s="115">
        <f t="shared" si="6"/>
        <v>16</v>
      </c>
      <c r="Q39" s="35">
        <v>351.3</v>
      </c>
      <c r="R39" s="115">
        <f t="shared" si="7"/>
        <v>6</v>
      </c>
      <c r="S39" s="35">
        <v>22.7</v>
      </c>
      <c r="T39" s="115">
        <f t="shared" si="8"/>
        <v>16</v>
      </c>
      <c r="U39" s="35">
        <v>1200</v>
      </c>
      <c r="V39" s="115">
        <f t="shared" si="9"/>
        <v>21</v>
      </c>
      <c r="W39" s="35">
        <v>185.1</v>
      </c>
      <c r="X39" s="115">
        <f t="shared" si="10"/>
        <v>16</v>
      </c>
      <c r="Y39" s="35">
        <v>1376</v>
      </c>
      <c r="Z39" s="21" t="s">
        <v>101</v>
      </c>
    </row>
    <row r="40" spans="2:26" ht="12" customHeight="1">
      <c r="B40" s="18" t="s">
        <v>41</v>
      </c>
      <c r="C40" s="113">
        <f t="shared" si="0"/>
        <v>15</v>
      </c>
      <c r="D40" s="35">
        <v>9.8</v>
      </c>
      <c r="E40" s="115">
        <f t="shared" si="1"/>
        <v>22</v>
      </c>
      <c r="F40" s="35">
        <v>1</v>
      </c>
      <c r="G40" s="115">
        <f t="shared" si="2"/>
        <v>13</v>
      </c>
      <c r="H40" s="35">
        <v>8.8</v>
      </c>
      <c r="I40" s="115">
        <f t="shared" si="3"/>
        <v>14</v>
      </c>
      <c r="J40" s="35">
        <v>81.5</v>
      </c>
      <c r="K40" s="115">
        <f t="shared" si="4"/>
        <v>10</v>
      </c>
      <c r="L40" s="35">
        <v>49.3</v>
      </c>
      <c r="M40" s="115">
        <f t="shared" si="5"/>
        <v>15</v>
      </c>
      <c r="N40" s="35">
        <v>1611.5</v>
      </c>
      <c r="O40" s="26"/>
      <c r="P40" s="115">
        <f t="shared" si="6"/>
        <v>23</v>
      </c>
      <c r="Q40" s="35">
        <v>307.9</v>
      </c>
      <c r="R40" s="115">
        <f t="shared" si="7"/>
        <v>8</v>
      </c>
      <c r="S40" s="35">
        <v>21.7</v>
      </c>
      <c r="T40" s="115">
        <f t="shared" si="8"/>
        <v>11</v>
      </c>
      <c r="U40" s="35">
        <v>1280.7</v>
      </c>
      <c r="V40" s="115">
        <f t="shared" si="9"/>
        <v>19</v>
      </c>
      <c r="W40" s="35">
        <v>203.7</v>
      </c>
      <c r="X40" s="115">
        <f t="shared" si="10"/>
        <v>18</v>
      </c>
      <c r="Y40" s="35">
        <v>1310.6</v>
      </c>
      <c r="Z40" s="21" t="s">
        <v>102</v>
      </c>
    </row>
    <row r="41" spans="2:26" ht="12" customHeight="1">
      <c r="B41" s="18" t="s">
        <v>42</v>
      </c>
      <c r="C41" s="113">
        <f t="shared" si="0"/>
        <v>18</v>
      </c>
      <c r="D41" s="35">
        <v>9.3</v>
      </c>
      <c r="E41" s="115">
        <f t="shared" si="1"/>
        <v>15</v>
      </c>
      <c r="F41" s="35">
        <v>1.1</v>
      </c>
      <c r="G41" s="115">
        <f t="shared" si="2"/>
        <v>17</v>
      </c>
      <c r="H41" s="35">
        <v>8.2</v>
      </c>
      <c r="I41" s="115">
        <f t="shared" si="3"/>
        <v>9</v>
      </c>
      <c r="J41" s="35">
        <v>89</v>
      </c>
      <c r="K41" s="115">
        <f t="shared" si="4"/>
        <v>7</v>
      </c>
      <c r="L41" s="35">
        <v>50.9</v>
      </c>
      <c r="M41" s="115">
        <f t="shared" si="5"/>
        <v>24</v>
      </c>
      <c r="N41" s="35">
        <v>1460.1</v>
      </c>
      <c r="O41" s="26"/>
      <c r="P41" s="115">
        <f t="shared" si="6"/>
        <v>19</v>
      </c>
      <c r="Q41" s="35">
        <v>336.4</v>
      </c>
      <c r="R41" s="115">
        <f t="shared" si="7"/>
        <v>32</v>
      </c>
      <c r="S41" s="35">
        <v>10.5</v>
      </c>
      <c r="T41" s="115">
        <f t="shared" si="8"/>
        <v>22</v>
      </c>
      <c r="U41" s="35">
        <v>1111.1</v>
      </c>
      <c r="V41" s="115">
        <f t="shared" si="9"/>
        <v>19</v>
      </c>
      <c r="W41" s="35">
        <v>203.7</v>
      </c>
      <c r="X41" s="115">
        <f t="shared" si="10"/>
        <v>21</v>
      </c>
      <c r="Y41" s="35">
        <v>1297</v>
      </c>
      <c r="Z41" s="21" t="s">
        <v>103</v>
      </c>
    </row>
    <row r="42" spans="2:26" ht="12" customHeight="1">
      <c r="B42" s="18" t="s">
        <v>43</v>
      </c>
      <c r="C42" s="113">
        <f t="shared" si="0"/>
        <v>14</v>
      </c>
      <c r="D42" s="35">
        <v>10</v>
      </c>
      <c r="E42" s="115">
        <f t="shared" si="1"/>
        <v>5</v>
      </c>
      <c r="F42" s="35">
        <v>1.9</v>
      </c>
      <c r="G42" s="115">
        <f t="shared" si="2"/>
        <v>18</v>
      </c>
      <c r="H42" s="35">
        <v>8.1</v>
      </c>
      <c r="I42" s="115">
        <f t="shared" si="3"/>
        <v>10</v>
      </c>
      <c r="J42" s="35">
        <v>86.9</v>
      </c>
      <c r="K42" s="115">
        <f t="shared" si="4"/>
        <v>22</v>
      </c>
      <c r="L42" s="35">
        <v>44.5</v>
      </c>
      <c r="M42" s="115">
        <f t="shared" si="5"/>
        <v>7</v>
      </c>
      <c r="N42" s="35">
        <v>1867.4</v>
      </c>
      <c r="O42" s="26"/>
      <c r="P42" s="115">
        <f t="shared" si="6"/>
        <v>11</v>
      </c>
      <c r="Q42" s="35">
        <v>415</v>
      </c>
      <c r="R42" s="115">
        <f t="shared" si="7"/>
        <v>19</v>
      </c>
      <c r="S42" s="35">
        <v>16.9</v>
      </c>
      <c r="T42" s="115">
        <f t="shared" si="8"/>
        <v>5</v>
      </c>
      <c r="U42" s="35">
        <v>1433</v>
      </c>
      <c r="V42" s="115">
        <f t="shared" si="9"/>
        <v>15</v>
      </c>
      <c r="W42" s="35">
        <v>245.1</v>
      </c>
      <c r="X42" s="115">
        <f t="shared" si="10"/>
        <v>5</v>
      </c>
      <c r="Y42" s="35">
        <v>1706.4</v>
      </c>
      <c r="Z42" s="21" t="s">
        <v>77</v>
      </c>
    </row>
    <row r="43" spans="2:44" s="142" customFormat="1" ht="24" customHeight="1">
      <c r="B43" s="134" t="s">
        <v>44</v>
      </c>
      <c r="C43" s="135">
        <f t="shared" si="0"/>
        <v>3</v>
      </c>
      <c r="D43" s="136">
        <v>15.9</v>
      </c>
      <c r="E43" s="137">
        <f t="shared" si="1"/>
        <v>1</v>
      </c>
      <c r="F43" s="136">
        <v>2.1</v>
      </c>
      <c r="G43" s="137">
        <f t="shared" si="2"/>
        <v>3</v>
      </c>
      <c r="H43" s="136">
        <v>13.8</v>
      </c>
      <c r="I43" s="137">
        <f t="shared" si="3"/>
        <v>5</v>
      </c>
      <c r="J43" s="136">
        <v>94.6</v>
      </c>
      <c r="K43" s="137">
        <f t="shared" si="4"/>
        <v>8</v>
      </c>
      <c r="L43" s="136">
        <v>50.6</v>
      </c>
      <c r="M43" s="137">
        <f t="shared" si="5"/>
        <v>3</v>
      </c>
      <c r="N43" s="136">
        <v>1981.6</v>
      </c>
      <c r="O43" s="146"/>
      <c r="P43" s="137">
        <f t="shared" si="6"/>
        <v>4</v>
      </c>
      <c r="Q43" s="136">
        <v>524.8</v>
      </c>
      <c r="R43" s="137">
        <f t="shared" si="7"/>
        <v>3</v>
      </c>
      <c r="S43" s="136">
        <v>26.7</v>
      </c>
      <c r="T43" s="137">
        <f t="shared" si="8"/>
        <v>6</v>
      </c>
      <c r="U43" s="136">
        <v>1428.4</v>
      </c>
      <c r="V43" s="137">
        <f t="shared" si="9"/>
        <v>6</v>
      </c>
      <c r="W43" s="136">
        <v>429.8</v>
      </c>
      <c r="X43" s="137">
        <f t="shared" si="10"/>
        <v>4</v>
      </c>
      <c r="Y43" s="136">
        <v>1731.7</v>
      </c>
      <c r="Z43" s="141" t="s">
        <v>104</v>
      </c>
      <c r="AB43" s="144"/>
      <c r="AE43" s="144"/>
      <c r="AG43" s="144"/>
      <c r="AI43" s="144"/>
      <c r="AK43" s="144"/>
      <c r="AM43" s="144"/>
      <c r="AO43" s="144"/>
      <c r="AQ43" s="145"/>
      <c r="AR43" s="145"/>
    </row>
    <row r="44" spans="2:26" ht="12" customHeight="1">
      <c r="B44" s="18" t="s">
        <v>45</v>
      </c>
      <c r="C44" s="113">
        <f t="shared" si="0"/>
        <v>11</v>
      </c>
      <c r="D44" s="35">
        <v>10.5</v>
      </c>
      <c r="E44" s="115">
        <f t="shared" si="1"/>
        <v>25</v>
      </c>
      <c r="F44" s="35">
        <v>0.9</v>
      </c>
      <c r="G44" s="115">
        <f t="shared" si="2"/>
        <v>10</v>
      </c>
      <c r="H44" s="35">
        <v>9.6</v>
      </c>
      <c r="I44" s="115">
        <f t="shared" si="3"/>
        <v>16</v>
      </c>
      <c r="J44" s="35">
        <v>78.8</v>
      </c>
      <c r="K44" s="115">
        <f t="shared" si="4"/>
        <v>37</v>
      </c>
      <c r="L44" s="35">
        <v>41.5</v>
      </c>
      <c r="M44" s="115">
        <f t="shared" si="5"/>
        <v>13</v>
      </c>
      <c r="N44" s="35">
        <v>1697.4</v>
      </c>
      <c r="O44" s="26"/>
      <c r="P44" s="115">
        <f t="shared" si="6"/>
        <v>12</v>
      </c>
      <c r="Q44" s="35">
        <v>400.5</v>
      </c>
      <c r="R44" s="115">
        <f t="shared" si="7"/>
        <v>12</v>
      </c>
      <c r="S44" s="35">
        <v>20.1</v>
      </c>
      <c r="T44" s="115">
        <f t="shared" si="8"/>
        <v>12</v>
      </c>
      <c r="U44" s="35">
        <v>1275</v>
      </c>
      <c r="V44" s="115">
        <f t="shared" si="9"/>
        <v>11</v>
      </c>
      <c r="W44" s="35">
        <v>293.2</v>
      </c>
      <c r="X44" s="115">
        <f t="shared" si="10"/>
        <v>14</v>
      </c>
      <c r="Y44" s="35">
        <v>1406.2</v>
      </c>
      <c r="Z44" s="21" t="s">
        <v>105</v>
      </c>
    </row>
    <row r="45" spans="2:26" ht="12" customHeight="1">
      <c r="B45" s="18" t="s">
        <v>196</v>
      </c>
      <c r="C45" s="113">
        <f t="shared" si="0"/>
        <v>11</v>
      </c>
      <c r="D45" s="35">
        <v>10.5</v>
      </c>
      <c r="E45" s="115">
        <f t="shared" si="1"/>
        <v>25</v>
      </c>
      <c r="F45" s="35">
        <v>0.9</v>
      </c>
      <c r="G45" s="115">
        <f t="shared" si="2"/>
        <v>10</v>
      </c>
      <c r="H45" s="35">
        <v>9.6</v>
      </c>
      <c r="I45" s="115">
        <f t="shared" si="3"/>
        <v>13</v>
      </c>
      <c r="J45" s="35">
        <v>81.6</v>
      </c>
      <c r="K45" s="115">
        <f t="shared" si="4"/>
        <v>20</v>
      </c>
      <c r="L45" s="35">
        <v>44.9</v>
      </c>
      <c r="M45" s="115">
        <f t="shared" si="5"/>
        <v>16</v>
      </c>
      <c r="N45" s="35">
        <v>1597.6</v>
      </c>
      <c r="O45" s="26"/>
      <c r="P45" s="115">
        <f t="shared" si="6"/>
        <v>18</v>
      </c>
      <c r="Q45" s="35">
        <v>342.4</v>
      </c>
      <c r="R45" s="115">
        <f t="shared" si="7"/>
        <v>16</v>
      </c>
      <c r="S45" s="35">
        <v>18.4</v>
      </c>
      <c r="T45" s="115">
        <f t="shared" si="8"/>
        <v>15</v>
      </c>
      <c r="U45" s="35">
        <v>1235</v>
      </c>
      <c r="V45" s="115">
        <f t="shared" si="9"/>
        <v>4</v>
      </c>
      <c r="W45" s="35">
        <v>453.3</v>
      </c>
      <c r="X45" s="115">
        <f t="shared" si="10"/>
        <v>15</v>
      </c>
      <c r="Y45" s="35">
        <v>1386.2</v>
      </c>
      <c r="Z45" s="21" t="s">
        <v>92</v>
      </c>
    </row>
    <row r="46" spans="2:26" ht="12" customHeight="1">
      <c r="B46" s="18" t="s">
        <v>46</v>
      </c>
      <c r="C46" s="113">
        <f t="shared" si="0"/>
        <v>1</v>
      </c>
      <c r="D46" s="35">
        <v>17.8</v>
      </c>
      <c r="E46" s="115">
        <f t="shared" si="1"/>
        <v>9</v>
      </c>
      <c r="F46" s="35">
        <v>1.5</v>
      </c>
      <c r="G46" s="115">
        <f t="shared" si="2"/>
        <v>1</v>
      </c>
      <c r="H46" s="35">
        <v>16.3</v>
      </c>
      <c r="I46" s="115">
        <f t="shared" si="3"/>
        <v>22</v>
      </c>
      <c r="J46" s="35">
        <v>73.3</v>
      </c>
      <c r="K46" s="115">
        <f t="shared" si="4"/>
        <v>29</v>
      </c>
      <c r="L46" s="35">
        <v>43.5</v>
      </c>
      <c r="M46" s="115">
        <f t="shared" si="5"/>
        <v>1</v>
      </c>
      <c r="N46" s="35">
        <v>2456.9</v>
      </c>
      <c r="O46" s="26"/>
      <c r="P46" s="115">
        <f t="shared" si="6"/>
        <v>7</v>
      </c>
      <c r="Q46" s="35">
        <v>484.4</v>
      </c>
      <c r="R46" s="115">
        <f t="shared" si="7"/>
        <v>1</v>
      </c>
      <c r="S46" s="35">
        <v>38.9</v>
      </c>
      <c r="T46" s="115">
        <f t="shared" si="8"/>
        <v>1</v>
      </c>
      <c r="U46" s="35">
        <v>1932.5</v>
      </c>
      <c r="V46" s="115">
        <f t="shared" si="9"/>
        <v>10</v>
      </c>
      <c r="W46" s="35">
        <v>324.1</v>
      </c>
      <c r="X46" s="115">
        <f t="shared" si="10"/>
        <v>1</v>
      </c>
      <c r="Y46" s="35">
        <v>2152.1</v>
      </c>
      <c r="Z46" s="21" t="s">
        <v>106</v>
      </c>
    </row>
    <row r="47" spans="2:26" ht="12" customHeight="1">
      <c r="B47" s="18" t="s">
        <v>47</v>
      </c>
      <c r="C47" s="113">
        <f t="shared" si="0"/>
        <v>17</v>
      </c>
      <c r="D47" s="35">
        <v>9.6</v>
      </c>
      <c r="E47" s="115">
        <f t="shared" si="1"/>
        <v>12</v>
      </c>
      <c r="F47" s="35">
        <v>1.2</v>
      </c>
      <c r="G47" s="115">
        <f t="shared" si="2"/>
        <v>16</v>
      </c>
      <c r="H47" s="35">
        <v>8.4</v>
      </c>
      <c r="I47" s="115">
        <f t="shared" si="3"/>
        <v>11</v>
      </c>
      <c r="J47" s="35">
        <v>84.9</v>
      </c>
      <c r="K47" s="115">
        <f t="shared" si="4"/>
        <v>3</v>
      </c>
      <c r="L47" s="35">
        <v>56.7</v>
      </c>
      <c r="M47" s="115">
        <f t="shared" si="5"/>
        <v>9</v>
      </c>
      <c r="N47" s="35">
        <v>1784.4</v>
      </c>
      <c r="O47" s="26"/>
      <c r="P47" s="115">
        <f t="shared" si="6"/>
        <v>9</v>
      </c>
      <c r="Q47" s="35">
        <v>436.2</v>
      </c>
      <c r="R47" s="115">
        <f t="shared" si="7"/>
        <v>8</v>
      </c>
      <c r="S47" s="35">
        <v>21.7</v>
      </c>
      <c r="T47" s="115">
        <f t="shared" si="8"/>
        <v>8</v>
      </c>
      <c r="U47" s="35">
        <v>1325.2</v>
      </c>
      <c r="V47" s="115">
        <f t="shared" si="9"/>
        <v>14</v>
      </c>
      <c r="W47" s="35">
        <v>258.1</v>
      </c>
      <c r="X47" s="115">
        <f t="shared" si="10"/>
        <v>8</v>
      </c>
      <c r="Y47" s="35">
        <v>1575</v>
      </c>
      <c r="Z47" s="21" t="s">
        <v>78</v>
      </c>
    </row>
    <row r="48" spans="2:44" s="142" customFormat="1" ht="24" customHeight="1">
      <c r="B48" s="134" t="s">
        <v>48</v>
      </c>
      <c r="C48" s="135">
        <f t="shared" si="0"/>
        <v>5</v>
      </c>
      <c r="D48" s="136">
        <v>13</v>
      </c>
      <c r="E48" s="137">
        <f t="shared" si="1"/>
        <v>7</v>
      </c>
      <c r="F48" s="136">
        <v>1.6</v>
      </c>
      <c r="G48" s="137">
        <f t="shared" si="2"/>
        <v>6</v>
      </c>
      <c r="H48" s="136">
        <v>11.4</v>
      </c>
      <c r="I48" s="137">
        <f t="shared" si="3"/>
        <v>18</v>
      </c>
      <c r="J48" s="136">
        <v>76.7</v>
      </c>
      <c r="K48" s="137">
        <f t="shared" si="4"/>
        <v>24</v>
      </c>
      <c r="L48" s="136">
        <v>44.1</v>
      </c>
      <c r="M48" s="137">
        <f t="shared" si="5"/>
        <v>8</v>
      </c>
      <c r="N48" s="136">
        <v>1788.4</v>
      </c>
      <c r="O48" s="146"/>
      <c r="P48" s="137">
        <f t="shared" si="6"/>
        <v>5</v>
      </c>
      <c r="Q48" s="136">
        <v>514.3</v>
      </c>
      <c r="R48" s="137">
        <f t="shared" si="7"/>
        <v>18</v>
      </c>
      <c r="S48" s="136">
        <v>17.5</v>
      </c>
      <c r="T48" s="137">
        <f t="shared" si="8"/>
        <v>14</v>
      </c>
      <c r="U48" s="136">
        <v>1254.1</v>
      </c>
      <c r="V48" s="137">
        <f t="shared" si="9"/>
        <v>7</v>
      </c>
      <c r="W48" s="136">
        <v>426</v>
      </c>
      <c r="X48" s="137">
        <f t="shared" si="10"/>
        <v>9</v>
      </c>
      <c r="Y48" s="136">
        <v>1570.9</v>
      </c>
      <c r="Z48" s="141" t="s">
        <v>107</v>
      </c>
      <c r="AB48" s="144"/>
      <c r="AE48" s="144"/>
      <c r="AG48" s="144"/>
      <c r="AI48" s="144"/>
      <c r="AK48" s="144"/>
      <c r="AM48" s="144"/>
      <c r="AO48" s="144"/>
      <c r="AQ48" s="145"/>
      <c r="AR48" s="145"/>
    </row>
    <row r="49" spans="2:26" ht="12" customHeight="1">
      <c r="B49" s="18" t="s">
        <v>49</v>
      </c>
      <c r="C49" s="113">
        <f t="shared" si="0"/>
        <v>8</v>
      </c>
      <c r="D49" s="35">
        <v>11.5</v>
      </c>
      <c r="E49" s="115">
        <f t="shared" si="1"/>
        <v>5</v>
      </c>
      <c r="F49" s="35">
        <v>1.9</v>
      </c>
      <c r="G49" s="115">
        <f t="shared" si="2"/>
        <v>10</v>
      </c>
      <c r="H49" s="35">
        <v>9.6</v>
      </c>
      <c r="I49" s="115">
        <f t="shared" si="3"/>
        <v>4</v>
      </c>
      <c r="J49" s="35">
        <v>94.8</v>
      </c>
      <c r="K49" s="115">
        <f t="shared" si="4"/>
        <v>11</v>
      </c>
      <c r="L49" s="35">
        <v>49</v>
      </c>
      <c r="M49" s="115">
        <f t="shared" si="5"/>
        <v>5</v>
      </c>
      <c r="N49" s="35">
        <v>1899.9</v>
      </c>
      <c r="O49" s="26"/>
      <c r="P49" s="115">
        <f t="shared" si="6"/>
        <v>2</v>
      </c>
      <c r="Q49" s="35">
        <v>554.1</v>
      </c>
      <c r="R49" s="115">
        <f t="shared" si="7"/>
        <v>10</v>
      </c>
      <c r="S49" s="35">
        <v>21.6</v>
      </c>
      <c r="T49" s="115">
        <f t="shared" si="8"/>
        <v>9</v>
      </c>
      <c r="U49" s="35">
        <v>1320.2</v>
      </c>
      <c r="V49" s="115">
        <f t="shared" si="9"/>
        <v>1</v>
      </c>
      <c r="W49" s="35">
        <v>470.8</v>
      </c>
      <c r="X49" s="115">
        <f t="shared" si="10"/>
        <v>6</v>
      </c>
      <c r="Y49" s="35">
        <v>1691.2</v>
      </c>
      <c r="Z49" s="21" t="s">
        <v>89</v>
      </c>
    </row>
    <row r="50" spans="2:26" ht="12" customHeight="1">
      <c r="B50" s="18" t="s">
        <v>50</v>
      </c>
      <c r="C50" s="113">
        <f t="shared" si="0"/>
        <v>7</v>
      </c>
      <c r="D50" s="35">
        <v>12.1</v>
      </c>
      <c r="E50" s="115">
        <f t="shared" si="1"/>
        <v>3</v>
      </c>
      <c r="F50" s="35">
        <v>2</v>
      </c>
      <c r="G50" s="115">
        <f t="shared" si="2"/>
        <v>7</v>
      </c>
      <c r="H50" s="35">
        <v>10.1</v>
      </c>
      <c r="I50" s="115">
        <f t="shared" si="3"/>
        <v>15</v>
      </c>
      <c r="J50" s="35">
        <v>78.9</v>
      </c>
      <c r="K50" s="115">
        <f t="shared" si="4"/>
        <v>35</v>
      </c>
      <c r="L50" s="35">
        <v>42.3</v>
      </c>
      <c r="M50" s="115">
        <f t="shared" si="5"/>
        <v>4</v>
      </c>
      <c r="N50" s="35">
        <v>1956.9</v>
      </c>
      <c r="O50" s="26"/>
      <c r="P50" s="115">
        <f t="shared" si="6"/>
        <v>6</v>
      </c>
      <c r="Q50" s="35">
        <v>485.8</v>
      </c>
      <c r="R50" s="115">
        <f t="shared" si="7"/>
        <v>14</v>
      </c>
      <c r="S50" s="35">
        <v>19.3</v>
      </c>
      <c r="T50" s="115">
        <f t="shared" si="8"/>
        <v>3</v>
      </c>
      <c r="U50" s="35">
        <v>1449.4</v>
      </c>
      <c r="V50" s="115">
        <f t="shared" si="9"/>
        <v>3</v>
      </c>
      <c r="W50" s="35">
        <v>454.6</v>
      </c>
      <c r="X50" s="115">
        <f t="shared" si="10"/>
        <v>3</v>
      </c>
      <c r="Y50" s="35">
        <v>1751</v>
      </c>
      <c r="Z50" s="21" t="s">
        <v>108</v>
      </c>
    </row>
    <row r="51" spans="2:26" ht="12" customHeight="1">
      <c r="B51" s="17" t="s">
        <v>51</v>
      </c>
      <c r="C51" s="118">
        <f t="shared" si="0"/>
        <v>4</v>
      </c>
      <c r="D51" s="36">
        <v>13.5</v>
      </c>
      <c r="E51" s="116">
        <f t="shared" si="1"/>
        <v>3</v>
      </c>
      <c r="F51" s="36">
        <v>2</v>
      </c>
      <c r="G51" s="116">
        <f t="shared" si="2"/>
        <v>5</v>
      </c>
      <c r="H51" s="36">
        <v>11.5</v>
      </c>
      <c r="I51" s="116">
        <f t="shared" si="3"/>
        <v>17</v>
      </c>
      <c r="J51" s="36">
        <v>76.9</v>
      </c>
      <c r="K51" s="116">
        <f t="shared" si="4"/>
        <v>32</v>
      </c>
      <c r="L51" s="36">
        <v>43.2</v>
      </c>
      <c r="M51" s="116">
        <f t="shared" si="5"/>
        <v>11</v>
      </c>
      <c r="N51" s="36">
        <v>1720.6</v>
      </c>
      <c r="O51" s="27"/>
      <c r="P51" s="116">
        <f t="shared" si="6"/>
        <v>8</v>
      </c>
      <c r="Q51" s="36">
        <v>446.3</v>
      </c>
      <c r="R51" s="116">
        <f t="shared" si="7"/>
        <v>25</v>
      </c>
      <c r="S51" s="36">
        <v>14.4</v>
      </c>
      <c r="T51" s="116">
        <f t="shared" si="8"/>
        <v>13</v>
      </c>
      <c r="U51" s="36">
        <v>1256.8</v>
      </c>
      <c r="V51" s="116">
        <f t="shared" si="9"/>
        <v>2</v>
      </c>
      <c r="W51" s="36">
        <v>459.1</v>
      </c>
      <c r="X51" s="116">
        <f t="shared" si="10"/>
        <v>10</v>
      </c>
      <c r="Y51" s="36">
        <v>1534.6</v>
      </c>
      <c r="Z51" s="22" t="s">
        <v>96</v>
      </c>
    </row>
    <row r="52" spans="2:26" ht="12" customHeight="1">
      <c r="B52" s="18" t="s">
        <v>52</v>
      </c>
      <c r="C52" s="113">
        <f t="shared" si="0"/>
        <v>5</v>
      </c>
      <c r="D52" s="35">
        <v>13</v>
      </c>
      <c r="E52" s="115">
        <f t="shared" si="1"/>
        <v>9</v>
      </c>
      <c r="F52" s="35">
        <v>1.5</v>
      </c>
      <c r="G52" s="115">
        <f t="shared" si="2"/>
        <v>4</v>
      </c>
      <c r="H52" s="35">
        <v>11.6</v>
      </c>
      <c r="I52" s="115">
        <f t="shared" si="3"/>
        <v>20</v>
      </c>
      <c r="J52" s="35">
        <v>75.2</v>
      </c>
      <c r="K52" s="115">
        <f t="shared" si="4"/>
        <v>30</v>
      </c>
      <c r="L52" s="35">
        <v>43.4</v>
      </c>
      <c r="M52" s="115">
        <f t="shared" si="5"/>
        <v>12</v>
      </c>
      <c r="N52" s="35">
        <v>1698.7</v>
      </c>
      <c r="O52" s="26"/>
      <c r="P52" s="115">
        <f t="shared" si="6"/>
        <v>3</v>
      </c>
      <c r="Q52" s="35">
        <v>536.2</v>
      </c>
      <c r="R52" s="115">
        <f t="shared" si="7"/>
        <v>15</v>
      </c>
      <c r="S52" s="35">
        <v>18.8</v>
      </c>
      <c r="T52" s="115">
        <f t="shared" si="8"/>
        <v>19</v>
      </c>
      <c r="U52" s="35">
        <v>1141.2</v>
      </c>
      <c r="V52" s="115">
        <f t="shared" si="9"/>
        <v>8</v>
      </c>
      <c r="W52" s="35">
        <v>410.4</v>
      </c>
      <c r="X52" s="115">
        <f t="shared" si="10"/>
        <v>13</v>
      </c>
      <c r="Y52" s="35">
        <v>1458.3</v>
      </c>
      <c r="Z52" s="21" t="s">
        <v>75</v>
      </c>
    </row>
    <row r="53" spans="2:44" s="142" customFormat="1" ht="24" customHeight="1">
      <c r="B53" s="134" t="s">
        <v>53</v>
      </c>
      <c r="C53" s="135">
        <f t="shared" si="0"/>
        <v>2</v>
      </c>
      <c r="D53" s="136">
        <v>16</v>
      </c>
      <c r="E53" s="137">
        <f t="shared" si="1"/>
        <v>1</v>
      </c>
      <c r="F53" s="136">
        <v>2.1</v>
      </c>
      <c r="G53" s="137">
        <f t="shared" si="2"/>
        <v>2</v>
      </c>
      <c r="H53" s="136">
        <v>13.9</v>
      </c>
      <c r="I53" s="137">
        <f t="shared" si="3"/>
        <v>18</v>
      </c>
      <c r="J53" s="136">
        <v>76.7</v>
      </c>
      <c r="K53" s="137">
        <f t="shared" si="4"/>
        <v>26</v>
      </c>
      <c r="L53" s="136">
        <v>44</v>
      </c>
      <c r="M53" s="137">
        <f t="shared" si="5"/>
        <v>2</v>
      </c>
      <c r="N53" s="136">
        <v>2025</v>
      </c>
      <c r="O53" s="146"/>
      <c r="P53" s="137">
        <f t="shared" si="6"/>
        <v>1</v>
      </c>
      <c r="Q53" s="136">
        <v>568.4</v>
      </c>
      <c r="R53" s="137">
        <f t="shared" si="7"/>
        <v>22</v>
      </c>
      <c r="S53" s="136">
        <v>15.4</v>
      </c>
      <c r="T53" s="137">
        <f t="shared" si="8"/>
        <v>4</v>
      </c>
      <c r="U53" s="136">
        <v>1440</v>
      </c>
      <c r="V53" s="137">
        <f t="shared" si="9"/>
        <v>5</v>
      </c>
      <c r="W53" s="136">
        <v>434.2</v>
      </c>
      <c r="X53" s="137">
        <f t="shared" si="10"/>
        <v>2</v>
      </c>
      <c r="Y53" s="136">
        <v>1795.1</v>
      </c>
      <c r="Z53" s="141" t="s">
        <v>109</v>
      </c>
      <c r="AB53" s="144"/>
      <c r="AE53" s="144"/>
      <c r="AG53" s="144"/>
      <c r="AI53" s="144"/>
      <c r="AK53" s="144"/>
      <c r="AM53" s="144"/>
      <c r="AO53" s="144"/>
      <c r="AQ53" s="145"/>
      <c r="AR53" s="145"/>
    </row>
    <row r="54" spans="2:26" ht="12" customHeight="1">
      <c r="B54" s="52" t="s">
        <v>54</v>
      </c>
      <c r="C54" s="114">
        <f t="shared" si="0"/>
        <v>25</v>
      </c>
      <c r="D54" s="53">
        <v>7.1</v>
      </c>
      <c r="E54" s="117">
        <f t="shared" si="1"/>
        <v>22</v>
      </c>
      <c r="F54" s="53">
        <v>1</v>
      </c>
      <c r="G54" s="117">
        <f t="shared" si="2"/>
        <v>27</v>
      </c>
      <c r="H54" s="53">
        <v>6.1</v>
      </c>
      <c r="I54" s="117">
        <f t="shared" si="3"/>
        <v>46</v>
      </c>
      <c r="J54" s="53">
        <v>53.2</v>
      </c>
      <c r="K54" s="117">
        <f t="shared" si="4"/>
        <v>33</v>
      </c>
      <c r="L54" s="53">
        <v>42.7</v>
      </c>
      <c r="M54" s="117">
        <f t="shared" si="5"/>
        <v>23</v>
      </c>
      <c r="N54" s="53">
        <v>1474.9</v>
      </c>
      <c r="O54" s="26"/>
      <c r="P54" s="117">
        <f t="shared" si="6"/>
        <v>10</v>
      </c>
      <c r="Q54" s="53">
        <v>420.5</v>
      </c>
      <c r="R54" s="117">
        <f t="shared" si="7"/>
        <v>27</v>
      </c>
      <c r="S54" s="53">
        <v>13.5</v>
      </c>
      <c r="T54" s="117">
        <f t="shared" si="8"/>
        <v>26</v>
      </c>
      <c r="U54" s="53">
        <v>1039.6</v>
      </c>
      <c r="V54" s="117">
        <f t="shared" si="9"/>
        <v>27</v>
      </c>
      <c r="W54" s="53">
        <v>156.6</v>
      </c>
      <c r="X54" s="117">
        <f t="shared" si="10"/>
        <v>17</v>
      </c>
      <c r="Y54" s="53">
        <v>1326.2</v>
      </c>
      <c r="Z54" s="56" t="s">
        <v>110</v>
      </c>
    </row>
    <row r="55" spans="2:26" ht="13.5">
      <c r="B55" s="24"/>
      <c r="C55" s="23"/>
      <c r="D55" s="9"/>
      <c r="E55" s="9"/>
      <c r="F55" s="9"/>
      <c r="G55" s="9"/>
      <c r="H55" s="9"/>
      <c r="I55" s="10"/>
      <c r="K55" s="9"/>
      <c r="L55" s="9"/>
      <c r="M55" s="9"/>
      <c r="O55" s="30"/>
      <c r="P55" s="9"/>
      <c r="Q55" s="9"/>
      <c r="R55" s="10"/>
      <c r="T55" s="10"/>
      <c r="V55" s="10"/>
      <c r="X55" s="10"/>
      <c r="Z55" s="9"/>
    </row>
    <row r="56" spans="3:24" ht="13.5">
      <c r="C56" s="23"/>
      <c r="D56" s="9"/>
      <c r="E56" s="9"/>
      <c r="F56" s="9"/>
      <c r="G56" s="9"/>
      <c r="H56" s="9"/>
      <c r="I56" s="10"/>
      <c r="K56" s="9"/>
      <c r="L56" s="9"/>
      <c r="M56" s="9"/>
      <c r="O56" s="30"/>
      <c r="P56" s="9"/>
      <c r="Q56" s="9"/>
      <c r="R56" s="10"/>
      <c r="T56" s="10"/>
      <c r="V56" s="10"/>
      <c r="X56" s="10"/>
    </row>
    <row r="57" spans="3:24" ht="13.5">
      <c r="C57" s="9"/>
      <c r="D57" s="9"/>
      <c r="E57" s="9"/>
      <c r="F57" s="9"/>
      <c r="G57" s="9"/>
      <c r="H57" s="9"/>
      <c r="I57" s="10"/>
      <c r="K57" s="9"/>
      <c r="L57" s="9"/>
      <c r="M57" s="9"/>
      <c r="O57" s="30"/>
      <c r="P57" s="9"/>
      <c r="Q57" s="9"/>
      <c r="R57" s="10"/>
      <c r="T57" s="10"/>
      <c r="V57" s="10"/>
      <c r="X57" s="10"/>
    </row>
    <row r="58" spans="3:24" ht="13.5">
      <c r="C58" s="9"/>
      <c r="D58" s="9"/>
      <c r="E58" s="9"/>
      <c r="F58" s="9"/>
      <c r="G58" s="9"/>
      <c r="H58" s="9"/>
      <c r="I58" s="10"/>
      <c r="K58" s="9"/>
      <c r="L58" s="9"/>
      <c r="M58" s="9"/>
      <c r="O58" s="30"/>
      <c r="P58" s="9"/>
      <c r="Q58" s="9"/>
      <c r="R58" s="10"/>
      <c r="T58" s="10"/>
      <c r="V58" s="10"/>
      <c r="X58" s="10"/>
    </row>
    <row r="59" spans="3:24" ht="13.5">
      <c r="C59" s="9"/>
      <c r="D59" s="9"/>
      <c r="E59" s="9"/>
      <c r="F59" s="9"/>
      <c r="G59" s="9"/>
      <c r="H59" s="9"/>
      <c r="I59" s="10"/>
      <c r="K59" s="9"/>
      <c r="L59" s="9"/>
      <c r="M59" s="9"/>
      <c r="O59" s="30"/>
      <c r="P59" s="9"/>
      <c r="Q59" s="9"/>
      <c r="R59" s="10"/>
      <c r="T59" s="10"/>
      <c r="V59" s="10"/>
      <c r="X59" s="10"/>
    </row>
    <row r="60" spans="3:24" ht="13.5">
      <c r="C60" s="9"/>
      <c r="D60" s="9"/>
      <c r="E60" s="9"/>
      <c r="F60" s="9"/>
      <c r="G60" s="9"/>
      <c r="H60" s="9"/>
      <c r="I60" s="10"/>
      <c r="K60" s="9"/>
      <c r="L60" s="9"/>
      <c r="M60" s="9"/>
      <c r="O60" s="30"/>
      <c r="P60" s="9"/>
      <c r="Q60" s="9"/>
      <c r="R60" s="10"/>
      <c r="T60" s="10"/>
      <c r="V60" s="10"/>
      <c r="X60" s="10"/>
    </row>
    <row r="61" spans="3:24" ht="13.5">
      <c r="C61" s="9"/>
      <c r="D61" s="9"/>
      <c r="E61" s="9"/>
      <c r="F61" s="9"/>
      <c r="G61" s="9"/>
      <c r="H61" s="9"/>
      <c r="I61" s="10"/>
      <c r="K61" s="9"/>
      <c r="L61" s="9"/>
      <c r="M61" s="9"/>
      <c r="O61" s="30"/>
      <c r="P61" s="9"/>
      <c r="Q61" s="9"/>
      <c r="R61" s="10"/>
      <c r="T61" s="10"/>
      <c r="V61" s="10"/>
      <c r="X61" s="10"/>
    </row>
    <row r="62" spans="3:24" ht="13.5">
      <c r="C62" s="9"/>
      <c r="D62" s="9"/>
      <c r="E62" s="9"/>
      <c r="F62" s="9"/>
      <c r="G62" s="9"/>
      <c r="H62" s="9"/>
      <c r="I62" s="10"/>
      <c r="K62" s="9"/>
      <c r="L62" s="9"/>
      <c r="M62" s="9"/>
      <c r="O62" s="30"/>
      <c r="P62" s="9"/>
      <c r="Q62" s="9"/>
      <c r="R62" s="10"/>
      <c r="T62" s="10"/>
      <c r="V62" s="10"/>
      <c r="X62" s="10"/>
    </row>
    <row r="63" spans="3:24" ht="13.5">
      <c r="C63" s="9"/>
      <c r="D63" s="9"/>
      <c r="E63" s="9"/>
      <c r="F63" s="9"/>
      <c r="G63" s="9"/>
      <c r="H63" s="9"/>
      <c r="I63" s="10"/>
      <c r="K63" s="9"/>
      <c r="L63" s="9"/>
      <c r="M63" s="9"/>
      <c r="O63" s="30"/>
      <c r="P63" s="9"/>
      <c r="Q63" s="9"/>
      <c r="R63" s="10"/>
      <c r="T63" s="10"/>
      <c r="V63" s="10"/>
      <c r="X63" s="10"/>
    </row>
    <row r="64" spans="3:24" ht="13.5">
      <c r="C64" s="9"/>
      <c r="D64" s="9"/>
      <c r="E64" s="9"/>
      <c r="F64" s="9"/>
      <c r="G64" s="9"/>
      <c r="H64" s="9"/>
      <c r="I64" s="10"/>
      <c r="K64" s="9"/>
      <c r="L64" s="9"/>
      <c r="M64" s="9"/>
      <c r="O64" s="30"/>
      <c r="P64" s="9"/>
      <c r="Q64" s="9"/>
      <c r="R64" s="10"/>
      <c r="T64" s="10"/>
      <c r="V64" s="10"/>
      <c r="X64" s="10"/>
    </row>
    <row r="65" spans="3:24" ht="13.5">
      <c r="C65" s="9"/>
      <c r="D65" s="9"/>
      <c r="E65" s="9"/>
      <c r="F65" s="9"/>
      <c r="G65" s="9"/>
      <c r="H65" s="9"/>
      <c r="I65" s="10"/>
      <c r="K65" s="9"/>
      <c r="L65" s="9"/>
      <c r="M65" s="9"/>
      <c r="O65" s="30"/>
      <c r="P65" s="9"/>
      <c r="Q65" s="9"/>
      <c r="R65" s="10"/>
      <c r="T65" s="10"/>
      <c r="V65" s="10"/>
      <c r="X65" s="10"/>
    </row>
    <row r="66" spans="3:24" ht="13.5">
      <c r="C66" s="9"/>
      <c r="D66" s="9"/>
      <c r="E66" s="9"/>
      <c r="F66" s="9"/>
      <c r="G66" s="9"/>
      <c r="H66" s="9"/>
      <c r="I66" s="10"/>
      <c r="K66" s="9"/>
      <c r="L66" s="9"/>
      <c r="M66" s="9"/>
      <c r="O66" s="30"/>
      <c r="P66" s="9"/>
      <c r="Q66" s="9"/>
      <c r="R66" s="10"/>
      <c r="T66" s="10"/>
      <c r="V66" s="10"/>
      <c r="X66" s="10"/>
    </row>
    <row r="67" spans="3:24" ht="13.5">
      <c r="C67" s="9"/>
      <c r="D67" s="9"/>
      <c r="E67" s="9"/>
      <c r="F67" s="9"/>
      <c r="G67" s="9"/>
      <c r="H67" s="9"/>
      <c r="I67" s="10"/>
      <c r="K67" s="9"/>
      <c r="L67" s="9"/>
      <c r="M67" s="9"/>
      <c r="O67" s="30"/>
      <c r="P67" s="9"/>
      <c r="Q67" s="9"/>
      <c r="R67" s="10"/>
      <c r="T67" s="10"/>
      <c r="V67" s="10"/>
      <c r="X67" s="10"/>
    </row>
    <row r="68" spans="3:24" ht="13.5">
      <c r="C68" s="9"/>
      <c r="D68" s="9"/>
      <c r="E68" s="9"/>
      <c r="F68" s="9"/>
      <c r="G68" s="9"/>
      <c r="H68" s="9"/>
      <c r="I68" s="10"/>
      <c r="K68" s="9"/>
      <c r="L68" s="9"/>
      <c r="M68" s="9"/>
      <c r="O68" s="30"/>
      <c r="P68" s="9"/>
      <c r="Q68" s="9"/>
      <c r="R68" s="10"/>
      <c r="T68" s="10"/>
      <c r="V68" s="10"/>
      <c r="X68" s="10"/>
    </row>
    <row r="69" spans="3:24" ht="13.5">
      <c r="C69" s="9"/>
      <c r="D69" s="9"/>
      <c r="E69" s="9"/>
      <c r="F69" s="9"/>
      <c r="G69" s="9"/>
      <c r="H69" s="9"/>
      <c r="I69" s="10"/>
      <c r="K69" s="9"/>
      <c r="L69" s="9"/>
      <c r="M69" s="9"/>
      <c r="O69" s="30"/>
      <c r="P69" s="9"/>
      <c r="Q69" s="9"/>
      <c r="R69" s="10"/>
      <c r="T69" s="10"/>
      <c r="V69" s="10"/>
      <c r="X69" s="10"/>
    </row>
    <row r="70" spans="3:24" ht="13.5">
      <c r="C70" s="9"/>
      <c r="D70" s="9"/>
      <c r="E70" s="9"/>
      <c r="F70" s="9"/>
      <c r="G70" s="9"/>
      <c r="H70" s="9"/>
      <c r="I70" s="10"/>
      <c r="K70" s="9"/>
      <c r="L70" s="9"/>
      <c r="M70" s="9"/>
      <c r="O70" s="30"/>
      <c r="P70" s="9"/>
      <c r="Q70" s="9"/>
      <c r="R70" s="10"/>
      <c r="T70" s="10"/>
      <c r="V70" s="10"/>
      <c r="X70" s="10"/>
    </row>
  </sheetData>
  <mergeCells count="15">
    <mergeCell ref="B4:B6"/>
    <mergeCell ref="C4:D5"/>
    <mergeCell ref="Z4:Z6"/>
    <mergeCell ref="E4:H4"/>
    <mergeCell ref="E5:F5"/>
    <mergeCell ref="G5:H5"/>
    <mergeCell ref="P4:U4"/>
    <mergeCell ref="P5:Q5"/>
    <mergeCell ref="R5:S5"/>
    <mergeCell ref="T5:U5"/>
    <mergeCell ref="M4:N5"/>
    <mergeCell ref="V4:W5"/>
    <mergeCell ref="X4:Y5"/>
    <mergeCell ref="I4:J5"/>
    <mergeCell ref="K4:L5"/>
  </mergeCells>
  <printOptions horizontalCentered="1" verticalCentered="1"/>
  <pageMargins left="0.5905511811023623" right="0.3937007874015748" top="0" bottom="0" header="0.5118110236220472" footer="0.5118110236220472"/>
  <pageSetup blackAndWhite="1" fitToWidth="0" orientation="portrait" paperSize="9" scale="88" r:id="rId1"/>
  <colBreaks count="1" manualBreakCount="1">
    <brk id="14" max="63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B1:AR70"/>
  <sheetViews>
    <sheetView zoomScaleSheetLayoutView="100" workbookViewId="0" topLeftCell="A1">
      <pane xSplit="2" ySplit="6" topLeftCell="V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W19" sqref="W19"/>
    </sheetView>
  </sheetViews>
  <sheetFormatPr defaultColWidth="9.00390625" defaultRowHeight="13.5"/>
  <cols>
    <col min="1" max="1" width="6.25390625" style="1" customWidth="1"/>
    <col min="2" max="2" width="8.625" style="6" customWidth="1"/>
    <col min="3" max="3" width="5.625" style="6" customWidth="1"/>
    <col min="4" max="4" width="11.625" style="6" customWidth="1"/>
    <col min="5" max="5" width="5.625" style="6" customWidth="1"/>
    <col min="6" max="6" width="11.125" style="6" customWidth="1"/>
    <col min="7" max="7" width="5.625" style="6" customWidth="1"/>
    <col min="8" max="8" width="11.125" style="6" customWidth="1"/>
    <col min="9" max="9" width="5.625" style="5" customWidth="1"/>
    <col min="10" max="10" width="11.125" style="5" customWidth="1"/>
    <col min="11" max="11" width="5.625" style="6" customWidth="1"/>
    <col min="12" max="12" width="11.125" style="6" customWidth="1"/>
    <col min="13" max="13" width="3.625" style="12" customWidth="1"/>
    <col min="14" max="14" width="5.625" style="6" customWidth="1"/>
    <col min="15" max="15" width="11.125" style="6" customWidth="1"/>
    <col min="16" max="16" width="5.625" style="6" customWidth="1"/>
    <col min="17" max="17" width="11.125" style="6" customWidth="1"/>
    <col min="18" max="18" width="5.625" style="5" customWidth="1"/>
    <col min="19" max="19" width="11.125" style="5" customWidth="1"/>
    <col min="20" max="20" width="5.625" style="5" customWidth="1"/>
    <col min="21" max="21" width="11.125" style="5" customWidth="1"/>
    <col min="22" max="22" width="5.625" style="5" customWidth="1"/>
    <col min="23" max="23" width="11.125" style="5" customWidth="1"/>
    <col min="24" max="24" width="5.625" style="5" customWidth="1"/>
    <col min="25" max="25" width="11.125" style="5" customWidth="1"/>
    <col min="26" max="26" width="5.125" style="6" customWidth="1"/>
    <col min="27" max="27" width="9.00390625" style="1" customWidth="1"/>
    <col min="28" max="28" width="9.00390625" style="3" customWidth="1"/>
    <col min="29" max="30" width="9.00390625" style="1" customWidth="1"/>
    <col min="31" max="31" width="9.00390625" style="3" customWidth="1"/>
    <col min="32" max="32" width="9.00390625" style="1" customWidth="1"/>
    <col min="33" max="33" width="9.00390625" style="3" customWidth="1"/>
    <col min="34" max="34" width="9.00390625" style="1" customWidth="1"/>
    <col min="35" max="35" width="9.00390625" style="3" customWidth="1"/>
    <col min="36" max="36" width="9.00390625" style="1" customWidth="1"/>
    <col min="37" max="37" width="9.00390625" style="3" customWidth="1"/>
    <col min="38" max="38" width="9.00390625" style="1" customWidth="1"/>
    <col min="39" max="39" width="9.00390625" style="3" customWidth="1"/>
    <col min="40" max="40" width="9.00390625" style="1" customWidth="1"/>
    <col min="41" max="41" width="9.00390625" style="3" customWidth="1"/>
    <col min="42" max="42" width="9.00390625" style="1" customWidth="1"/>
    <col min="43" max="44" width="9.00390625" style="4" customWidth="1"/>
    <col min="45" max="16384" width="9.00390625" style="1" customWidth="1"/>
  </cols>
  <sheetData>
    <row r="1" spans="2:26" ht="18.75">
      <c r="B1" s="13" t="s">
        <v>55</v>
      </c>
      <c r="C1" s="51"/>
      <c r="D1" s="51"/>
      <c r="E1" s="60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51"/>
      <c r="Z1" s="51"/>
    </row>
    <row r="2" spans="2:26" ht="18.75">
      <c r="B2" s="13" t="s">
        <v>148</v>
      </c>
      <c r="C2" s="7"/>
      <c r="E2" s="60" t="s">
        <v>185</v>
      </c>
      <c r="F2" s="61"/>
      <c r="G2" s="61"/>
      <c r="H2" s="61"/>
      <c r="I2" s="61"/>
      <c r="J2" s="61"/>
      <c r="K2" s="61"/>
      <c r="L2" s="61"/>
      <c r="M2" s="61"/>
      <c r="N2" s="60" t="s">
        <v>181</v>
      </c>
      <c r="O2" s="61"/>
      <c r="P2" s="61"/>
      <c r="Q2" s="61"/>
      <c r="R2" s="61"/>
      <c r="S2" s="61"/>
      <c r="T2" s="61"/>
      <c r="U2" s="61"/>
      <c r="V2" s="61"/>
      <c r="W2" s="61"/>
      <c r="X2" s="61"/>
      <c r="Z2" s="13"/>
    </row>
    <row r="3" spans="2:26" ht="14.25" thickBot="1">
      <c r="B3" s="8"/>
      <c r="C3" s="8"/>
      <c r="D3" s="8"/>
      <c r="E3" s="8"/>
      <c r="F3" s="8"/>
      <c r="G3" s="8"/>
      <c r="H3" s="8"/>
      <c r="I3" s="11"/>
      <c r="J3" s="11"/>
      <c r="K3" s="8"/>
      <c r="L3" s="8"/>
      <c r="N3" s="8"/>
      <c r="O3" s="8"/>
      <c r="P3" s="8"/>
      <c r="Q3" s="8"/>
      <c r="R3" s="11"/>
      <c r="S3" s="11"/>
      <c r="T3" s="11"/>
      <c r="U3" s="11"/>
      <c r="V3" s="11"/>
      <c r="W3" s="11"/>
      <c r="X3" s="11"/>
      <c r="Y3" s="11"/>
      <c r="Z3" s="50" t="s">
        <v>208</v>
      </c>
    </row>
    <row r="4" spans="2:27" ht="10.5" customHeight="1">
      <c r="B4" s="175" t="s">
        <v>1</v>
      </c>
      <c r="C4" s="171" t="s">
        <v>149</v>
      </c>
      <c r="D4" s="172"/>
      <c r="E4" s="171" t="s">
        <v>150</v>
      </c>
      <c r="F4" s="172"/>
      <c r="G4" s="188"/>
      <c r="H4" s="188"/>
      <c r="I4" s="188"/>
      <c r="J4" s="188"/>
      <c r="K4" s="188"/>
      <c r="L4" s="188"/>
      <c r="M4" s="29"/>
      <c r="N4" s="188"/>
      <c r="O4" s="189"/>
      <c r="P4" s="193" t="s">
        <v>151</v>
      </c>
      <c r="Q4" s="192"/>
      <c r="R4" s="171" t="s">
        <v>209</v>
      </c>
      <c r="S4" s="191"/>
      <c r="T4" s="188"/>
      <c r="U4" s="189"/>
      <c r="V4" s="171" t="s">
        <v>210</v>
      </c>
      <c r="W4" s="172"/>
      <c r="X4" s="188"/>
      <c r="Y4" s="189"/>
      <c r="Z4" s="168" t="s">
        <v>1</v>
      </c>
      <c r="AA4" s="2"/>
    </row>
    <row r="5" spans="2:27" ht="33" customHeight="1">
      <c r="B5" s="176"/>
      <c r="C5" s="173"/>
      <c r="D5" s="178"/>
      <c r="E5" s="173"/>
      <c r="F5" s="174"/>
      <c r="G5" s="173" t="s">
        <v>152</v>
      </c>
      <c r="H5" s="182"/>
      <c r="I5" s="173" t="s">
        <v>153</v>
      </c>
      <c r="J5" s="182"/>
      <c r="K5" s="173" t="s">
        <v>154</v>
      </c>
      <c r="L5" s="190"/>
      <c r="M5" s="29"/>
      <c r="N5" s="174" t="s">
        <v>206</v>
      </c>
      <c r="O5" s="182"/>
      <c r="P5" s="181"/>
      <c r="Q5" s="182"/>
      <c r="R5" s="181"/>
      <c r="S5" s="182"/>
      <c r="T5" s="173" t="s">
        <v>211</v>
      </c>
      <c r="U5" s="182"/>
      <c r="V5" s="173"/>
      <c r="W5" s="174"/>
      <c r="X5" s="173" t="s">
        <v>212</v>
      </c>
      <c r="Y5" s="182"/>
      <c r="Z5" s="169"/>
      <c r="AA5" s="2"/>
    </row>
    <row r="6" spans="2:27" ht="27.75" customHeight="1">
      <c r="B6" s="177"/>
      <c r="C6" s="15" t="s">
        <v>2</v>
      </c>
      <c r="D6" s="16" t="s">
        <v>116</v>
      </c>
      <c r="E6" s="15" t="s">
        <v>2</v>
      </c>
      <c r="F6" s="19" t="s">
        <v>155</v>
      </c>
      <c r="G6" s="15" t="s">
        <v>2</v>
      </c>
      <c r="H6" s="19" t="s">
        <v>155</v>
      </c>
      <c r="I6" s="15" t="s">
        <v>2</v>
      </c>
      <c r="J6" s="19" t="s">
        <v>155</v>
      </c>
      <c r="K6" s="15" t="s">
        <v>2</v>
      </c>
      <c r="L6" s="31" t="s">
        <v>155</v>
      </c>
      <c r="M6" s="29"/>
      <c r="N6" s="43" t="s">
        <v>2</v>
      </c>
      <c r="O6" s="19" t="s">
        <v>155</v>
      </c>
      <c r="P6" s="15" t="s">
        <v>2</v>
      </c>
      <c r="Q6" s="16" t="s">
        <v>116</v>
      </c>
      <c r="R6" s="15" t="s">
        <v>2</v>
      </c>
      <c r="S6" s="16" t="s">
        <v>116</v>
      </c>
      <c r="T6" s="15" t="s">
        <v>2</v>
      </c>
      <c r="U6" s="16" t="s">
        <v>116</v>
      </c>
      <c r="V6" s="15" t="s">
        <v>2</v>
      </c>
      <c r="W6" s="16" t="s">
        <v>116</v>
      </c>
      <c r="X6" s="15" t="s">
        <v>2</v>
      </c>
      <c r="Y6" s="16" t="s">
        <v>116</v>
      </c>
      <c r="Z6" s="170"/>
      <c r="AA6" s="2"/>
    </row>
    <row r="7" spans="2:26" ht="12" customHeight="1">
      <c r="B7" s="17" t="s">
        <v>8</v>
      </c>
      <c r="C7" s="32"/>
      <c r="D7" s="34">
        <v>1362.9</v>
      </c>
      <c r="E7" s="33"/>
      <c r="F7" s="34">
        <v>85</v>
      </c>
      <c r="G7" s="33"/>
      <c r="H7" s="34">
        <v>93.1</v>
      </c>
      <c r="I7" s="33"/>
      <c r="J7" s="34">
        <v>2.5</v>
      </c>
      <c r="K7" s="33"/>
      <c r="L7" s="34">
        <v>45.3</v>
      </c>
      <c r="M7" s="27"/>
      <c r="N7" s="33"/>
      <c r="O7" s="34">
        <v>83.4</v>
      </c>
      <c r="P7" s="33"/>
      <c r="Q7" s="123">
        <v>36.20811287477954</v>
      </c>
      <c r="R7" s="33"/>
      <c r="S7" s="34">
        <v>206.1</v>
      </c>
      <c r="T7" s="33"/>
      <c r="U7" s="34">
        <v>195.8</v>
      </c>
      <c r="V7" s="33"/>
      <c r="W7" s="34">
        <v>72.9</v>
      </c>
      <c r="X7" s="33"/>
      <c r="Y7" s="34">
        <v>71</v>
      </c>
      <c r="Z7" s="20" t="s">
        <v>71</v>
      </c>
    </row>
    <row r="8" spans="2:44" s="142" customFormat="1" ht="24" customHeight="1">
      <c r="B8" s="134" t="s">
        <v>9</v>
      </c>
      <c r="C8" s="135">
        <f aca="true" t="shared" si="0" ref="C8:C54">IF(D8="","",RANK(D8,D$8:D$54))</f>
        <v>4</v>
      </c>
      <c r="D8" s="136">
        <v>1841.9</v>
      </c>
      <c r="E8" s="137">
        <f aca="true" t="shared" si="1" ref="E8:E54">IF(F8="","",RANK(F8,F$8:F$54))</f>
        <v>27</v>
      </c>
      <c r="F8" s="136">
        <v>84.4</v>
      </c>
      <c r="G8" s="137">
        <f aca="true" t="shared" si="2" ref="G8:G54">IF(H8="","",RANK(H8,H$8:H$54))</f>
        <v>24</v>
      </c>
      <c r="H8" s="136">
        <v>93.3</v>
      </c>
      <c r="I8" s="137">
        <f aca="true" t="shared" si="3" ref="I8:I54">IF(J8="","",RANK(J8,J$8:J$54))</f>
        <v>31</v>
      </c>
      <c r="J8" s="136">
        <v>0.01</v>
      </c>
      <c r="K8" s="137">
        <f aca="true" t="shared" si="4" ref="K8:K54">IF(L8="","",RANK(L8,L$8:L$54))</f>
        <v>30</v>
      </c>
      <c r="L8" s="136">
        <v>36.9</v>
      </c>
      <c r="M8" s="146"/>
      <c r="N8" s="137">
        <f aca="true" t="shared" si="5" ref="N8:N54">IF(O8="","",RANK(O8,O$8:O$54))</f>
        <v>28</v>
      </c>
      <c r="O8" s="136">
        <v>82.7</v>
      </c>
      <c r="P8" s="137">
        <f aca="true" t="shared" si="6" ref="P8:P54">IF(Q8="","",RANK(Q8,Q$8:Q$54))</f>
        <v>34</v>
      </c>
      <c r="Q8" s="148">
        <v>35.53437712729748</v>
      </c>
      <c r="R8" s="137">
        <f aca="true" t="shared" si="7" ref="R8:R54">IF(S8="","",RANK(S8,S$8:S$54))</f>
        <v>23</v>
      </c>
      <c r="S8" s="136">
        <v>209.8</v>
      </c>
      <c r="T8" s="137">
        <f aca="true" t="shared" si="8" ref="T8:T54">IF(U8="","",RANK(U8,U$8:U$54))</f>
        <v>23</v>
      </c>
      <c r="U8" s="136">
        <v>198</v>
      </c>
      <c r="V8" s="137">
        <f aca="true" t="shared" si="9" ref="V8:V54">IF(W8="","",RANK(W8,W$8:W$54))</f>
        <v>7</v>
      </c>
      <c r="W8" s="136">
        <v>75.9</v>
      </c>
      <c r="X8" s="137">
        <f aca="true" t="shared" si="10" ref="X8:X54">IF(Y8="","",RANK(Y8,Y$8:Y$54))</f>
        <v>8</v>
      </c>
      <c r="Y8" s="136">
        <v>74.1</v>
      </c>
      <c r="Z8" s="141" t="s">
        <v>72</v>
      </c>
      <c r="AB8" s="144"/>
      <c r="AE8" s="144"/>
      <c r="AG8" s="144"/>
      <c r="AI8" s="144"/>
      <c r="AK8" s="144"/>
      <c r="AM8" s="144"/>
      <c r="AO8" s="144"/>
      <c r="AQ8" s="145"/>
      <c r="AR8" s="145"/>
    </row>
    <row r="9" spans="2:26" ht="12" customHeight="1">
      <c r="B9" s="18" t="s">
        <v>10</v>
      </c>
      <c r="C9" s="113">
        <f t="shared" si="0"/>
        <v>13</v>
      </c>
      <c r="D9" s="35">
        <v>1546.9</v>
      </c>
      <c r="E9" s="115">
        <f t="shared" si="1"/>
        <v>43</v>
      </c>
      <c r="F9" s="35">
        <v>81.6</v>
      </c>
      <c r="G9" s="115">
        <f t="shared" si="2"/>
        <v>44</v>
      </c>
      <c r="H9" s="35">
        <v>89.6</v>
      </c>
      <c r="I9" s="115">
        <f t="shared" si="3"/>
        <v>16</v>
      </c>
      <c r="J9" s="35">
        <v>0.2</v>
      </c>
      <c r="K9" s="115">
        <f t="shared" si="4"/>
        <v>44</v>
      </c>
      <c r="L9" s="35">
        <v>21.9</v>
      </c>
      <c r="M9" s="26"/>
      <c r="N9" s="115">
        <f t="shared" si="5"/>
        <v>41</v>
      </c>
      <c r="O9" s="35">
        <v>80.6</v>
      </c>
      <c r="P9" s="115">
        <f t="shared" si="6"/>
        <v>24</v>
      </c>
      <c r="Q9" s="124">
        <v>37.73987206823028</v>
      </c>
      <c r="R9" s="115">
        <f t="shared" si="7"/>
        <v>41</v>
      </c>
      <c r="S9" s="35">
        <v>174.5</v>
      </c>
      <c r="T9" s="115">
        <f t="shared" si="8"/>
        <v>41</v>
      </c>
      <c r="U9" s="35">
        <v>164.8</v>
      </c>
      <c r="V9" s="115">
        <f t="shared" si="9"/>
        <v>42</v>
      </c>
      <c r="W9" s="35">
        <v>51.6</v>
      </c>
      <c r="X9" s="115">
        <f t="shared" si="10"/>
        <v>42</v>
      </c>
      <c r="Y9" s="35">
        <v>50.7</v>
      </c>
      <c r="Z9" s="21" t="s">
        <v>73</v>
      </c>
    </row>
    <row r="10" spans="2:26" ht="12" customHeight="1">
      <c r="B10" s="18" t="s">
        <v>11</v>
      </c>
      <c r="C10" s="113">
        <f t="shared" si="0"/>
        <v>10</v>
      </c>
      <c r="D10" s="35">
        <v>1679.4</v>
      </c>
      <c r="E10" s="115">
        <f t="shared" si="1"/>
        <v>36</v>
      </c>
      <c r="F10" s="35">
        <v>83.1</v>
      </c>
      <c r="G10" s="115">
        <f t="shared" si="2"/>
        <v>20</v>
      </c>
      <c r="H10" s="35">
        <v>93.7</v>
      </c>
      <c r="I10" s="115">
        <f t="shared" si="3"/>
        <v>37</v>
      </c>
      <c r="J10" s="35">
        <v>0</v>
      </c>
      <c r="K10" s="115">
        <f t="shared" si="4"/>
        <v>46</v>
      </c>
      <c r="L10" s="35">
        <v>15.8</v>
      </c>
      <c r="M10" s="26"/>
      <c r="N10" s="115">
        <f t="shared" si="5"/>
        <v>37</v>
      </c>
      <c r="O10" s="35">
        <v>81.2</v>
      </c>
      <c r="P10" s="115">
        <f t="shared" si="6"/>
        <v>11</v>
      </c>
      <c r="Q10" s="124">
        <v>43.18852804723745</v>
      </c>
      <c r="R10" s="115">
        <f t="shared" si="7"/>
        <v>40</v>
      </c>
      <c r="S10" s="35">
        <v>174.6</v>
      </c>
      <c r="T10" s="115">
        <f t="shared" si="8"/>
        <v>39</v>
      </c>
      <c r="U10" s="35">
        <v>166.1</v>
      </c>
      <c r="V10" s="115">
        <f t="shared" si="9"/>
        <v>12</v>
      </c>
      <c r="W10" s="35">
        <v>71.3</v>
      </c>
      <c r="X10" s="115">
        <f t="shared" si="10"/>
        <v>12</v>
      </c>
      <c r="Y10" s="35">
        <v>68.8</v>
      </c>
      <c r="Z10" s="21" t="s">
        <v>74</v>
      </c>
    </row>
    <row r="11" spans="2:26" ht="12" customHeight="1">
      <c r="B11" s="18" t="s">
        <v>12</v>
      </c>
      <c r="C11" s="113">
        <f t="shared" si="0"/>
        <v>43</v>
      </c>
      <c r="D11" s="35">
        <v>1141.4</v>
      </c>
      <c r="E11" s="115">
        <f t="shared" si="1"/>
        <v>46</v>
      </c>
      <c r="F11" s="35">
        <v>80.6</v>
      </c>
      <c r="G11" s="115">
        <f t="shared" si="2"/>
        <v>32</v>
      </c>
      <c r="H11" s="35">
        <v>91.8</v>
      </c>
      <c r="I11" s="115">
        <f t="shared" si="3"/>
        <v>8</v>
      </c>
      <c r="J11" s="35">
        <v>3.3</v>
      </c>
      <c r="K11" s="115">
        <f t="shared" si="4"/>
        <v>40</v>
      </c>
      <c r="L11" s="35">
        <v>27</v>
      </c>
      <c r="M11" s="26"/>
      <c r="N11" s="115">
        <f t="shared" si="5"/>
        <v>46</v>
      </c>
      <c r="O11" s="35">
        <v>78.4</v>
      </c>
      <c r="P11" s="115">
        <f t="shared" si="6"/>
        <v>22</v>
      </c>
      <c r="Q11" s="124">
        <v>38.52040816326531</v>
      </c>
      <c r="R11" s="115">
        <f t="shared" si="7"/>
        <v>28</v>
      </c>
      <c r="S11" s="35">
        <v>194.9</v>
      </c>
      <c r="T11" s="115">
        <f t="shared" si="8"/>
        <v>30</v>
      </c>
      <c r="U11" s="35">
        <v>183.5</v>
      </c>
      <c r="V11" s="115">
        <f t="shared" si="9"/>
        <v>13</v>
      </c>
      <c r="W11" s="35">
        <v>70.2</v>
      </c>
      <c r="X11" s="115">
        <f t="shared" si="10"/>
        <v>13</v>
      </c>
      <c r="Y11" s="35">
        <v>67.4</v>
      </c>
      <c r="Z11" s="21" t="s">
        <v>75</v>
      </c>
    </row>
    <row r="12" spans="2:26" ht="12" customHeight="1">
      <c r="B12" s="18" t="s">
        <v>13</v>
      </c>
      <c r="C12" s="113">
        <f t="shared" si="0"/>
        <v>5</v>
      </c>
      <c r="D12" s="35">
        <v>1819.8</v>
      </c>
      <c r="E12" s="115">
        <f t="shared" si="1"/>
        <v>17</v>
      </c>
      <c r="F12" s="35">
        <v>86.4</v>
      </c>
      <c r="G12" s="115">
        <f t="shared" si="2"/>
        <v>13</v>
      </c>
      <c r="H12" s="35">
        <v>94.9</v>
      </c>
      <c r="I12" s="115">
        <f t="shared" si="3"/>
        <v>21</v>
      </c>
      <c r="J12" s="35">
        <v>0.1</v>
      </c>
      <c r="K12" s="115">
        <f t="shared" si="4"/>
        <v>42</v>
      </c>
      <c r="L12" s="35">
        <v>25.1</v>
      </c>
      <c r="M12" s="26"/>
      <c r="N12" s="115">
        <f t="shared" si="5"/>
        <v>17</v>
      </c>
      <c r="O12" s="35">
        <v>84.7</v>
      </c>
      <c r="P12" s="115">
        <f t="shared" si="6"/>
        <v>37</v>
      </c>
      <c r="Q12" s="124">
        <v>34.0080971659919</v>
      </c>
      <c r="R12" s="115">
        <f t="shared" si="7"/>
        <v>33</v>
      </c>
      <c r="S12" s="35">
        <v>188.5</v>
      </c>
      <c r="T12" s="115">
        <f t="shared" si="8"/>
        <v>34</v>
      </c>
      <c r="U12" s="35">
        <v>178.4</v>
      </c>
      <c r="V12" s="115">
        <f t="shared" si="9"/>
        <v>41</v>
      </c>
      <c r="W12" s="35">
        <v>52.9</v>
      </c>
      <c r="X12" s="115">
        <f t="shared" si="10"/>
        <v>40</v>
      </c>
      <c r="Y12" s="35">
        <v>51.5</v>
      </c>
      <c r="Z12" s="21" t="s">
        <v>76</v>
      </c>
    </row>
    <row r="13" spans="2:44" s="142" customFormat="1" ht="24" customHeight="1">
      <c r="B13" s="134" t="s">
        <v>14</v>
      </c>
      <c r="C13" s="135">
        <f t="shared" si="0"/>
        <v>30</v>
      </c>
      <c r="D13" s="136">
        <v>1362.7</v>
      </c>
      <c r="E13" s="137">
        <f t="shared" si="1"/>
        <v>24</v>
      </c>
      <c r="F13" s="136">
        <v>84.9</v>
      </c>
      <c r="G13" s="137">
        <f t="shared" si="2"/>
        <v>2</v>
      </c>
      <c r="H13" s="136">
        <v>96.5</v>
      </c>
      <c r="I13" s="137">
        <f t="shared" si="3"/>
        <v>31</v>
      </c>
      <c r="J13" s="136">
        <v>0.01</v>
      </c>
      <c r="K13" s="137">
        <f t="shared" si="4"/>
        <v>9</v>
      </c>
      <c r="L13" s="136">
        <v>56.7</v>
      </c>
      <c r="M13" s="146"/>
      <c r="N13" s="137">
        <f t="shared" si="5"/>
        <v>32</v>
      </c>
      <c r="O13" s="136">
        <v>81.7</v>
      </c>
      <c r="P13" s="137">
        <f t="shared" si="6"/>
        <v>32</v>
      </c>
      <c r="Q13" s="148">
        <v>36.27358490566038</v>
      </c>
      <c r="R13" s="137">
        <f t="shared" si="7"/>
        <v>31</v>
      </c>
      <c r="S13" s="136">
        <v>193</v>
      </c>
      <c r="T13" s="137">
        <f t="shared" si="8"/>
        <v>33</v>
      </c>
      <c r="U13" s="136">
        <v>179.4</v>
      </c>
      <c r="V13" s="137">
        <f t="shared" si="9"/>
        <v>44</v>
      </c>
      <c r="W13" s="136">
        <v>51.3</v>
      </c>
      <c r="X13" s="137">
        <f t="shared" si="10"/>
        <v>45</v>
      </c>
      <c r="Y13" s="136">
        <v>49.3</v>
      </c>
      <c r="Z13" s="141" t="s">
        <v>77</v>
      </c>
      <c r="AB13" s="144"/>
      <c r="AE13" s="144"/>
      <c r="AG13" s="144"/>
      <c r="AI13" s="144"/>
      <c r="AK13" s="144"/>
      <c r="AM13" s="144"/>
      <c r="AO13" s="144"/>
      <c r="AQ13" s="145"/>
      <c r="AR13" s="145"/>
    </row>
    <row r="14" spans="2:26" ht="12" customHeight="1">
      <c r="B14" s="18" t="s">
        <v>15</v>
      </c>
      <c r="C14" s="113">
        <f t="shared" si="0"/>
        <v>24</v>
      </c>
      <c r="D14" s="35">
        <v>1402.5</v>
      </c>
      <c r="E14" s="115">
        <f t="shared" si="1"/>
        <v>47</v>
      </c>
      <c r="F14" s="35">
        <v>80.1</v>
      </c>
      <c r="G14" s="115">
        <f t="shared" si="2"/>
        <v>39</v>
      </c>
      <c r="H14" s="35">
        <v>90.6</v>
      </c>
      <c r="I14" s="115">
        <f t="shared" si="3"/>
        <v>21</v>
      </c>
      <c r="J14" s="35">
        <v>0.1</v>
      </c>
      <c r="K14" s="115">
        <f t="shared" si="4"/>
        <v>38</v>
      </c>
      <c r="L14" s="35">
        <v>27.3</v>
      </c>
      <c r="M14" s="26"/>
      <c r="N14" s="115">
        <f t="shared" si="5"/>
        <v>47</v>
      </c>
      <c r="O14" s="35">
        <v>77.1</v>
      </c>
      <c r="P14" s="115">
        <f t="shared" si="6"/>
        <v>33</v>
      </c>
      <c r="Q14" s="124">
        <v>35.585284280936456</v>
      </c>
      <c r="R14" s="115">
        <f t="shared" si="7"/>
        <v>38</v>
      </c>
      <c r="S14" s="35">
        <v>177.7</v>
      </c>
      <c r="T14" s="115">
        <f t="shared" si="8"/>
        <v>38</v>
      </c>
      <c r="U14" s="35">
        <v>170.4</v>
      </c>
      <c r="V14" s="115">
        <f t="shared" si="9"/>
        <v>24</v>
      </c>
      <c r="W14" s="35">
        <v>61.3</v>
      </c>
      <c r="X14" s="115">
        <f t="shared" si="10"/>
        <v>23</v>
      </c>
      <c r="Y14" s="35">
        <v>60.5</v>
      </c>
      <c r="Z14" s="21" t="s">
        <v>78</v>
      </c>
    </row>
    <row r="15" spans="2:26" ht="12" customHeight="1">
      <c r="B15" s="18" t="s">
        <v>16</v>
      </c>
      <c r="C15" s="113">
        <f t="shared" si="0"/>
        <v>33</v>
      </c>
      <c r="D15" s="35">
        <v>1293.1</v>
      </c>
      <c r="E15" s="115">
        <f t="shared" si="1"/>
        <v>41</v>
      </c>
      <c r="F15" s="35">
        <v>81.7</v>
      </c>
      <c r="G15" s="115">
        <f t="shared" si="2"/>
        <v>33</v>
      </c>
      <c r="H15" s="35">
        <v>91.7</v>
      </c>
      <c r="I15" s="115">
        <f t="shared" si="3"/>
        <v>37</v>
      </c>
      <c r="J15" s="35">
        <v>0</v>
      </c>
      <c r="K15" s="115">
        <f t="shared" si="4"/>
        <v>15</v>
      </c>
      <c r="L15" s="35">
        <v>48.2</v>
      </c>
      <c r="M15" s="26"/>
      <c r="N15" s="115">
        <f t="shared" si="5"/>
        <v>45</v>
      </c>
      <c r="O15" s="35">
        <v>79.1</v>
      </c>
      <c r="P15" s="115">
        <f t="shared" si="6"/>
        <v>36</v>
      </c>
      <c r="Q15" s="124">
        <v>34.42786069651741</v>
      </c>
      <c r="R15" s="115">
        <f t="shared" si="7"/>
        <v>46</v>
      </c>
      <c r="S15" s="35">
        <v>144.2</v>
      </c>
      <c r="T15" s="115">
        <f t="shared" si="8"/>
        <v>46</v>
      </c>
      <c r="U15" s="35">
        <v>136.6</v>
      </c>
      <c r="V15" s="115">
        <f t="shared" si="9"/>
        <v>37</v>
      </c>
      <c r="W15" s="35">
        <v>56.3</v>
      </c>
      <c r="X15" s="115">
        <f t="shared" si="10"/>
        <v>36</v>
      </c>
      <c r="Y15" s="35">
        <v>56</v>
      </c>
      <c r="Z15" s="21" t="s">
        <v>79</v>
      </c>
    </row>
    <row r="16" spans="2:26" ht="12" customHeight="1">
      <c r="B16" s="18" t="s">
        <v>17</v>
      </c>
      <c r="C16" s="113">
        <f t="shared" si="0"/>
        <v>40</v>
      </c>
      <c r="D16" s="35">
        <v>1203</v>
      </c>
      <c r="E16" s="115">
        <f t="shared" si="1"/>
        <v>29</v>
      </c>
      <c r="F16" s="35">
        <v>84</v>
      </c>
      <c r="G16" s="115">
        <f t="shared" si="2"/>
        <v>42</v>
      </c>
      <c r="H16" s="35">
        <v>90.1</v>
      </c>
      <c r="I16" s="115">
        <f t="shared" si="3"/>
        <v>31</v>
      </c>
      <c r="J16" s="35">
        <v>0.01</v>
      </c>
      <c r="K16" s="115">
        <f t="shared" si="4"/>
        <v>22</v>
      </c>
      <c r="L16" s="35">
        <v>44</v>
      </c>
      <c r="M16" s="26"/>
      <c r="N16" s="115">
        <f t="shared" si="5"/>
        <v>28</v>
      </c>
      <c r="O16" s="35">
        <v>82.7</v>
      </c>
      <c r="P16" s="115">
        <f t="shared" si="6"/>
        <v>40</v>
      </c>
      <c r="Q16" s="124">
        <v>31.74212598425197</v>
      </c>
      <c r="R16" s="115">
        <f t="shared" si="7"/>
        <v>29</v>
      </c>
      <c r="S16" s="35">
        <v>194.8</v>
      </c>
      <c r="T16" s="115">
        <f t="shared" si="8"/>
        <v>29</v>
      </c>
      <c r="U16" s="35">
        <v>186</v>
      </c>
      <c r="V16" s="115">
        <f t="shared" si="9"/>
        <v>20</v>
      </c>
      <c r="W16" s="35">
        <v>63.5</v>
      </c>
      <c r="X16" s="115">
        <f t="shared" si="10"/>
        <v>20</v>
      </c>
      <c r="Y16" s="35">
        <v>62.7</v>
      </c>
      <c r="Z16" s="21" t="s">
        <v>80</v>
      </c>
    </row>
    <row r="17" spans="2:26" ht="12" customHeight="1">
      <c r="B17" s="18" t="s">
        <v>18</v>
      </c>
      <c r="C17" s="113">
        <f t="shared" si="0"/>
        <v>39</v>
      </c>
      <c r="D17" s="35">
        <v>1239.7</v>
      </c>
      <c r="E17" s="115">
        <f t="shared" si="1"/>
        <v>33</v>
      </c>
      <c r="F17" s="35">
        <v>83.4</v>
      </c>
      <c r="G17" s="115">
        <f t="shared" si="2"/>
        <v>18</v>
      </c>
      <c r="H17" s="35">
        <v>94.4</v>
      </c>
      <c r="I17" s="115">
        <f t="shared" si="3"/>
        <v>6</v>
      </c>
      <c r="J17" s="35">
        <v>6.2</v>
      </c>
      <c r="K17" s="115">
        <f t="shared" si="4"/>
        <v>16</v>
      </c>
      <c r="L17" s="35">
        <v>48.1</v>
      </c>
      <c r="M17" s="26"/>
      <c r="N17" s="115">
        <f t="shared" si="5"/>
        <v>38</v>
      </c>
      <c r="O17" s="35">
        <v>81</v>
      </c>
      <c r="P17" s="115">
        <f t="shared" si="6"/>
        <v>44</v>
      </c>
      <c r="Q17" s="124">
        <v>29.995714897871732</v>
      </c>
      <c r="R17" s="115">
        <f t="shared" si="7"/>
        <v>26</v>
      </c>
      <c r="S17" s="35">
        <v>200.3</v>
      </c>
      <c r="T17" s="115">
        <f t="shared" si="8"/>
        <v>26</v>
      </c>
      <c r="U17" s="35">
        <v>190.7</v>
      </c>
      <c r="V17" s="115">
        <f t="shared" si="9"/>
        <v>28</v>
      </c>
      <c r="W17" s="35">
        <v>60</v>
      </c>
      <c r="X17" s="115">
        <f t="shared" si="10"/>
        <v>27</v>
      </c>
      <c r="Y17" s="35">
        <v>59.5</v>
      </c>
      <c r="Z17" s="21" t="s">
        <v>81</v>
      </c>
    </row>
    <row r="18" spans="2:44" s="142" customFormat="1" ht="24" customHeight="1">
      <c r="B18" s="134" t="s">
        <v>19</v>
      </c>
      <c r="C18" s="135">
        <f t="shared" si="0"/>
        <v>46</v>
      </c>
      <c r="D18" s="136">
        <v>1055.5</v>
      </c>
      <c r="E18" s="137">
        <f t="shared" si="1"/>
        <v>24</v>
      </c>
      <c r="F18" s="136">
        <v>84.9</v>
      </c>
      <c r="G18" s="137">
        <f t="shared" si="2"/>
        <v>17</v>
      </c>
      <c r="H18" s="136">
        <v>94.5</v>
      </c>
      <c r="I18" s="137">
        <f t="shared" si="3"/>
        <v>5</v>
      </c>
      <c r="J18" s="136">
        <v>8</v>
      </c>
      <c r="K18" s="137">
        <f t="shared" si="4"/>
        <v>20</v>
      </c>
      <c r="L18" s="136">
        <v>45.2</v>
      </c>
      <c r="M18" s="146"/>
      <c r="N18" s="137">
        <f t="shared" si="5"/>
        <v>27</v>
      </c>
      <c r="O18" s="136">
        <v>82.8</v>
      </c>
      <c r="P18" s="137">
        <f t="shared" si="6"/>
        <v>38</v>
      </c>
      <c r="Q18" s="148">
        <v>33.55021688355021</v>
      </c>
      <c r="R18" s="137">
        <f t="shared" si="7"/>
        <v>47</v>
      </c>
      <c r="S18" s="136">
        <v>127.6</v>
      </c>
      <c r="T18" s="137">
        <f t="shared" si="8"/>
        <v>47</v>
      </c>
      <c r="U18" s="136">
        <v>121.8</v>
      </c>
      <c r="V18" s="137">
        <f t="shared" si="9"/>
        <v>25</v>
      </c>
      <c r="W18" s="136">
        <v>60.8</v>
      </c>
      <c r="X18" s="137">
        <f t="shared" si="10"/>
        <v>25</v>
      </c>
      <c r="Y18" s="136">
        <v>59.8</v>
      </c>
      <c r="Z18" s="141" t="s">
        <v>82</v>
      </c>
      <c r="AB18" s="144"/>
      <c r="AE18" s="144"/>
      <c r="AG18" s="144"/>
      <c r="AI18" s="144"/>
      <c r="AK18" s="144"/>
      <c r="AM18" s="144"/>
      <c r="AO18" s="144"/>
      <c r="AQ18" s="145"/>
      <c r="AR18" s="145"/>
    </row>
    <row r="19" spans="2:26" ht="12" customHeight="1">
      <c r="B19" s="18" t="s">
        <v>20</v>
      </c>
      <c r="C19" s="113">
        <f t="shared" si="0"/>
        <v>45</v>
      </c>
      <c r="D19" s="35">
        <v>1082.9</v>
      </c>
      <c r="E19" s="115">
        <f t="shared" si="1"/>
        <v>33</v>
      </c>
      <c r="F19" s="35">
        <v>83.4</v>
      </c>
      <c r="G19" s="115">
        <f t="shared" si="2"/>
        <v>28</v>
      </c>
      <c r="H19" s="35">
        <v>92.8</v>
      </c>
      <c r="I19" s="115">
        <f t="shared" si="3"/>
        <v>9</v>
      </c>
      <c r="J19" s="35">
        <v>2.6</v>
      </c>
      <c r="K19" s="115">
        <f t="shared" si="4"/>
        <v>14</v>
      </c>
      <c r="L19" s="35">
        <v>49.4</v>
      </c>
      <c r="M19" s="26"/>
      <c r="N19" s="115">
        <f t="shared" si="5"/>
        <v>38</v>
      </c>
      <c r="O19" s="35">
        <v>81</v>
      </c>
      <c r="P19" s="115">
        <f t="shared" si="6"/>
        <v>7</v>
      </c>
      <c r="Q19" s="124">
        <v>45.61748097225632</v>
      </c>
      <c r="R19" s="115">
        <f t="shared" si="7"/>
        <v>45</v>
      </c>
      <c r="S19" s="35">
        <v>147.5</v>
      </c>
      <c r="T19" s="115">
        <f t="shared" si="8"/>
        <v>45</v>
      </c>
      <c r="U19" s="35">
        <v>141.9</v>
      </c>
      <c r="V19" s="115">
        <f t="shared" si="9"/>
        <v>9</v>
      </c>
      <c r="W19" s="35">
        <v>72.6</v>
      </c>
      <c r="X19" s="115">
        <f t="shared" si="10"/>
        <v>10</v>
      </c>
      <c r="Y19" s="35">
        <v>70.5</v>
      </c>
      <c r="Z19" s="21" t="s">
        <v>83</v>
      </c>
    </row>
    <row r="20" spans="2:26" ht="12" customHeight="1">
      <c r="B20" s="18" t="s">
        <v>21</v>
      </c>
      <c r="C20" s="113">
        <f t="shared" si="0"/>
        <v>28</v>
      </c>
      <c r="D20" s="35">
        <v>1372.6</v>
      </c>
      <c r="E20" s="115">
        <f t="shared" si="1"/>
        <v>41</v>
      </c>
      <c r="F20" s="35">
        <v>81.7</v>
      </c>
      <c r="G20" s="115">
        <f t="shared" si="2"/>
        <v>38</v>
      </c>
      <c r="H20" s="35">
        <v>90.7</v>
      </c>
      <c r="I20" s="115">
        <f t="shared" si="3"/>
        <v>10</v>
      </c>
      <c r="J20" s="35">
        <v>1.6</v>
      </c>
      <c r="K20" s="115">
        <f t="shared" si="4"/>
        <v>1</v>
      </c>
      <c r="L20" s="35">
        <v>67.5</v>
      </c>
      <c r="M20" s="26"/>
      <c r="N20" s="115">
        <f t="shared" si="5"/>
        <v>43</v>
      </c>
      <c r="O20" s="35">
        <v>79.7</v>
      </c>
      <c r="P20" s="115">
        <f t="shared" si="6"/>
        <v>29</v>
      </c>
      <c r="Q20" s="124">
        <v>36.44057971014493</v>
      </c>
      <c r="R20" s="115">
        <f t="shared" si="7"/>
        <v>5</v>
      </c>
      <c r="S20" s="35">
        <v>267.6</v>
      </c>
      <c r="T20" s="115">
        <f t="shared" si="8"/>
        <v>4</v>
      </c>
      <c r="U20" s="35">
        <v>253.7</v>
      </c>
      <c r="V20" s="115">
        <f t="shared" si="9"/>
        <v>1</v>
      </c>
      <c r="W20" s="35">
        <v>123.2</v>
      </c>
      <c r="X20" s="115">
        <f t="shared" si="10"/>
        <v>1</v>
      </c>
      <c r="Y20" s="35">
        <v>119.9</v>
      </c>
      <c r="Z20" s="21" t="s">
        <v>84</v>
      </c>
    </row>
    <row r="21" spans="2:26" ht="12" customHeight="1">
      <c r="B21" s="18" t="s">
        <v>22</v>
      </c>
      <c r="C21" s="113">
        <f t="shared" si="0"/>
        <v>44</v>
      </c>
      <c r="D21" s="35">
        <v>1132.6</v>
      </c>
      <c r="E21" s="115">
        <f t="shared" si="1"/>
        <v>36</v>
      </c>
      <c r="F21" s="35">
        <v>83.1</v>
      </c>
      <c r="G21" s="115">
        <f t="shared" si="2"/>
        <v>35</v>
      </c>
      <c r="H21" s="35">
        <v>91.2</v>
      </c>
      <c r="I21" s="115">
        <f t="shared" si="3"/>
        <v>4</v>
      </c>
      <c r="J21" s="35">
        <v>10.4</v>
      </c>
      <c r="K21" s="115">
        <f t="shared" si="4"/>
        <v>2</v>
      </c>
      <c r="L21" s="35">
        <v>62.3</v>
      </c>
      <c r="M21" s="26"/>
      <c r="N21" s="115">
        <f t="shared" si="5"/>
        <v>34</v>
      </c>
      <c r="O21" s="35">
        <v>81.5</v>
      </c>
      <c r="P21" s="115">
        <f t="shared" si="6"/>
        <v>28</v>
      </c>
      <c r="Q21" s="124">
        <v>37.038539553752535</v>
      </c>
      <c r="R21" s="115">
        <f t="shared" si="7"/>
        <v>43</v>
      </c>
      <c r="S21" s="35">
        <v>168.2</v>
      </c>
      <c r="T21" s="115">
        <f t="shared" si="8"/>
        <v>43</v>
      </c>
      <c r="U21" s="35">
        <v>162.2</v>
      </c>
      <c r="V21" s="115">
        <f t="shared" si="9"/>
        <v>10</v>
      </c>
      <c r="W21" s="35">
        <v>72.5</v>
      </c>
      <c r="X21" s="115">
        <f t="shared" si="10"/>
        <v>9</v>
      </c>
      <c r="Y21" s="35">
        <v>70.7</v>
      </c>
      <c r="Z21" s="21" t="s">
        <v>85</v>
      </c>
    </row>
    <row r="22" spans="2:26" ht="12" customHeight="1">
      <c r="B22" s="18" t="s">
        <v>23</v>
      </c>
      <c r="C22" s="113">
        <f t="shared" si="0"/>
        <v>19</v>
      </c>
      <c r="D22" s="35">
        <v>1452.1</v>
      </c>
      <c r="E22" s="115">
        <f t="shared" si="1"/>
        <v>20</v>
      </c>
      <c r="F22" s="35">
        <v>85.7</v>
      </c>
      <c r="G22" s="115">
        <f t="shared" si="2"/>
        <v>5</v>
      </c>
      <c r="H22" s="35">
        <v>96.1</v>
      </c>
      <c r="I22" s="115">
        <f t="shared" si="3"/>
        <v>31</v>
      </c>
      <c r="J22" s="35">
        <v>0.01</v>
      </c>
      <c r="K22" s="115">
        <f t="shared" si="4"/>
        <v>11</v>
      </c>
      <c r="L22" s="35">
        <v>52.4</v>
      </c>
      <c r="M22" s="26"/>
      <c r="N22" s="115">
        <f t="shared" si="5"/>
        <v>25</v>
      </c>
      <c r="O22" s="35">
        <v>82.9</v>
      </c>
      <c r="P22" s="115">
        <f t="shared" si="6"/>
        <v>45</v>
      </c>
      <c r="Q22" s="124">
        <v>29.1331546023235</v>
      </c>
      <c r="R22" s="115">
        <f t="shared" si="7"/>
        <v>39</v>
      </c>
      <c r="S22" s="35">
        <v>176.5</v>
      </c>
      <c r="T22" s="115">
        <f t="shared" si="8"/>
        <v>40</v>
      </c>
      <c r="U22" s="35">
        <v>165.4</v>
      </c>
      <c r="V22" s="115">
        <f t="shared" si="9"/>
        <v>4</v>
      </c>
      <c r="W22" s="35">
        <v>82.8</v>
      </c>
      <c r="X22" s="115">
        <f t="shared" si="10"/>
        <v>4</v>
      </c>
      <c r="Y22" s="35">
        <v>78.6</v>
      </c>
      <c r="Z22" s="21" t="s">
        <v>86</v>
      </c>
    </row>
    <row r="23" spans="2:44" s="142" customFormat="1" ht="24" customHeight="1">
      <c r="B23" s="134" t="s">
        <v>24</v>
      </c>
      <c r="C23" s="135">
        <f t="shared" si="0"/>
        <v>9</v>
      </c>
      <c r="D23" s="136">
        <v>1707.9</v>
      </c>
      <c r="E23" s="137">
        <f t="shared" si="1"/>
        <v>2</v>
      </c>
      <c r="F23" s="136">
        <v>90.5</v>
      </c>
      <c r="G23" s="137">
        <f t="shared" si="2"/>
        <v>4</v>
      </c>
      <c r="H23" s="136">
        <v>96.2</v>
      </c>
      <c r="I23" s="137">
        <f t="shared" si="3"/>
        <v>16</v>
      </c>
      <c r="J23" s="136">
        <v>0.2</v>
      </c>
      <c r="K23" s="137">
        <f t="shared" si="4"/>
        <v>8</v>
      </c>
      <c r="L23" s="136">
        <v>58</v>
      </c>
      <c r="M23" s="146"/>
      <c r="N23" s="137">
        <f t="shared" si="5"/>
        <v>2</v>
      </c>
      <c r="O23" s="136">
        <v>89.4</v>
      </c>
      <c r="P23" s="137">
        <f t="shared" si="6"/>
        <v>46</v>
      </c>
      <c r="Q23" s="148">
        <v>28.559322033898308</v>
      </c>
      <c r="R23" s="137">
        <f t="shared" si="7"/>
        <v>19</v>
      </c>
      <c r="S23" s="136">
        <v>225.3</v>
      </c>
      <c r="T23" s="137">
        <f t="shared" si="8"/>
        <v>20</v>
      </c>
      <c r="U23" s="136">
        <v>210.4</v>
      </c>
      <c r="V23" s="137">
        <f t="shared" si="9"/>
        <v>40</v>
      </c>
      <c r="W23" s="136">
        <v>53.5</v>
      </c>
      <c r="X23" s="137">
        <f t="shared" si="10"/>
        <v>41</v>
      </c>
      <c r="Y23" s="136">
        <v>51.4</v>
      </c>
      <c r="Z23" s="141" t="s">
        <v>87</v>
      </c>
      <c r="AB23" s="144"/>
      <c r="AE23" s="144"/>
      <c r="AG23" s="144"/>
      <c r="AI23" s="144"/>
      <c r="AK23" s="144"/>
      <c r="AM23" s="144"/>
      <c r="AO23" s="144"/>
      <c r="AQ23" s="145"/>
      <c r="AR23" s="145"/>
    </row>
    <row r="24" spans="2:26" ht="12" customHeight="1">
      <c r="B24" s="18" t="s">
        <v>25</v>
      </c>
      <c r="C24" s="113">
        <f t="shared" si="0"/>
        <v>6</v>
      </c>
      <c r="D24" s="35">
        <v>1785.9</v>
      </c>
      <c r="E24" s="115">
        <f t="shared" si="1"/>
        <v>22</v>
      </c>
      <c r="F24" s="35">
        <v>85.5</v>
      </c>
      <c r="G24" s="115">
        <f t="shared" si="2"/>
        <v>5</v>
      </c>
      <c r="H24" s="35">
        <v>96.1</v>
      </c>
      <c r="I24" s="115">
        <f t="shared" si="3"/>
        <v>16</v>
      </c>
      <c r="J24" s="35">
        <v>0.2</v>
      </c>
      <c r="K24" s="115">
        <f t="shared" si="4"/>
        <v>36</v>
      </c>
      <c r="L24" s="35">
        <v>28.9</v>
      </c>
      <c r="M24" s="26"/>
      <c r="N24" s="115">
        <f t="shared" si="5"/>
        <v>21</v>
      </c>
      <c r="O24" s="35">
        <v>84</v>
      </c>
      <c r="P24" s="115">
        <f t="shared" si="6"/>
        <v>47</v>
      </c>
      <c r="Q24" s="124">
        <v>28.381642512077295</v>
      </c>
      <c r="R24" s="115">
        <f t="shared" si="7"/>
        <v>8</v>
      </c>
      <c r="S24" s="35">
        <v>249.2</v>
      </c>
      <c r="T24" s="115">
        <f t="shared" si="8"/>
        <v>8</v>
      </c>
      <c r="U24" s="35">
        <v>235.5</v>
      </c>
      <c r="V24" s="115">
        <f t="shared" si="9"/>
        <v>45</v>
      </c>
      <c r="W24" s="35">
        <v>51.1</v>
      </c>
      <c r="X24" s="115">
        <f t="shared" si="10"/>
        <v>44</v>
      </c>
      <c r="Y24" s="35">
        <v>49.5</v>
      </c>
      <c r="Z24" s="21" t="s">
        <v>88</v>
      </c>
    </row>
    <row r="25" spans="2:26" ht="12" customHeight="1">
      <c r="B25" s="18" t="s">
        <v>26</v>
      </c>
      <c r="C25" s="113">
        <f t="shared" si="0"/>
        <v>3</v>
      </c>
      <c r="D25" s="35">
        <v>1874.4</v>
      </c>
      <c r="E25" s="115">
        <f t="shared" si="1"/>
        <v>18</v>
      </c>
      <c r="F25" s="35">
        <v>85.9</v>
      </c>
      <c r="G25" s="115">
        <f t="shared" si="2"/>
        <v>29</v>
      </c>
      <c r="H25" s="35">
        <v>92.7</v>
      </c>
      <c r="I25" s="115">
        <f t="shared" si="3"/>
        <v>1</v>
      </c>
      <c r="J25" s="35">
        <v>29.7</v>
      </c>
      <c r="K25" s="115">
        <f t="shared" si="4"/>
        <v>23</v>
      </c>
      <c r="L25" s="35">
        <v>41.9</v>
      </c>
      <c r="M25" s="26"/>
      <c r="N25" s="115">
        <f t="shared" si="5"/>
        <v>16</v>
      </c>
      <c r="O25" s="35">
        <v>85.3</v>
      </c>
      <c r="P25" s="115">
        <f t="shared" si="6"/>
        <v>21</v>
      </c>
      <c r="Q25" s="124">
        <v>39.25759280089989</v>
      </c>
      <c r="R25" s="115">
        <f t="shared" si="7"/>
        <v>24</v>
      </c>
      <c r="S25" s="35">
        <v>205.2</v>
      </c>
      <c r="T25" s="115">
        <f t="shared" si="8"/>
        <v>24</v>
      </c>
      <c r="U25" s="35">
        <v>193.6</v>
      </c>
      <c r="V25" s="115">
        <f t="shared" si="9"/>
        <v>47</v>
      </c>
      <c r="W25" s="35">
        <v>46.1</v>
      </c>
      <c r="X25" s="115">
        <f t="shared" si="10"/>
        <v>47</v>
      </c>
      <c r="Y25" s="35">
        <v>45.8</v>
      </c>
      <c r="Z25" s="21" t="s">
        <v>78</v>
      </c>
    </row>
    <row r="26" spans="2:26" ht="12" customHeight="1">
      <c r="B26" s="18" t="s">
        <v>27</v>
      </c>
      <c r="C26" s="113">
        <f t="shared" si="0"/>
        <v>41</v>
      </c>
      <c r="D26" s="35">
        <v>1199.6</v>
      </c>
      <c r="E26" s="115">
        <f t="shared" si="1"/>
        <v>45</v>
      </c>
      <c r="F26" s="35">
        <v>81.4</v>
      </c>
      <c r="G26" s="115">
        <f t="shared" si="2"/>
        <v>40</v>
      </c>
      <c r="H26" s="35">
        <v>90.4</v>
      </c>
      <c r="I26" s="115">
        <f t="shared" si="3"/>
        <v>31</v>
      </c>
      <c r="J26" s="35">
        <v>0.01</v>
      </c>
      <c r="K26" s="115">
        <f t="shared" si="4"/>
        <v>41</v>
      </c>
      <c r="L26" s="35">
        <v>25.6</v>
      </c>
      <c r="M26" s="26"/>
      <c r="N26" s="115">
        <f t="shared" si="5"/>
        <v>43</v>
      </c>
      <c r="O26" s="35">
        <v>79.7</v>
      </c>
      <c r="P26" s="115">
        <f t="shared" si="6"/>
        <v>26</v>
      </c>
      <c r="Q26" s="124">
        <v>37.16734325665313</v>
      </c>
      <c r="R26" s="115">
        <f t="shared" si="7"/>
        <v>27</v>
      </c>
      <c r="S26" s="35">
        <v>196.9</v>
      </c>
      <c r="T26" s="115">
        <f t="shared" si="8"/>
        <v>28</v>
      </c>
      <c r="U26" s="35">
        <v>187.4</v>
      </c>
      <c r="V26" s="115">
        <f t="shared" si="9"/>
        <v>19</v>
      </c>
      <c r="W26" s="35">
        <v>64.3</v>
      </c>
      <c r="X26" s="115">
        <f t="shared" si="10"/>
        <v>19</v>
      </c>
      <c r="Y26" s="35">
        <v>63.7</v>
      </c>
      <c r="Z26" s="21" t="s">
        <v>77</v>
      </c>
    </row>
    <row r="27" spans="2:26" ht="12" customHeight="1">
      <c r="B27" s="18" t="s">
        <v>28</v>
      </c>
      <c r="C27" s="113">
        <f t="shared" si="0"/>
        <v>23</v>
      </c>
      <c r="D27" s="35">
        <v>1406.9</v>
      </c>
      <c r="E27" s="115">
        <f t="shared" si="1"/>
        <v>38</v>
      </c>
      <c r="F27" s="35">
        <v>83</v>
      </c>
      <c r="G27" s="115">
        <f t="shared" si="2"/>
        <v>36</v>
      </c>
      <c r="H27" s="35">
        <v>91.1</v>
      </c>
      <c r="I27" s="115">
        <f t="shared" si="3"/>
        <v>16</v>
      </c>
      <c r="J27" s="35">
        <v>0.2</v>
      </c>
      <c r="K27" s="115">
        <f t="shared" si="4"/>
        <v>32</v>
      </c>
      <c r="L27" s="35">
        <v>32.5</v>
      </c>
      <c r="M27" s="26"/>
      <c r="N27" s="115">
        <f t="shared" si="5"/>
        <v>34</v>
      </c>
      <c r="O27" s="35">
        <v>81.5</v>
      </c>
      <c r="P27" s="115">
        <f t="shared" si="6"/>
        <v>10</v>
      </c>
      <c r="Q27" s="124">
        <v>43.439128375177646</v>
      </c>
      <c r="R27" s="115">
        <f t="shared" si="7"/>
        <v>35</v>
      </c>
      <c r="S27" s="35">
        <v>185</v>
      </c>
      <c r="T27" s="115">
        <f t="shared" si="8"/>
        <v>35</v>
      </c>
      <c r="U27" s="35">
        <v>176.5</v>
      </c>
      <c r="V27" s="115">
        <f t="shared" si="9"/>
        <v>14</v>
      </c>
      <c r="W27" s="35">
        <v>68.1</v>
      </c>
      <c r="X27" s="115">
        <f t="shared" si="10"/>
        <v>16</v>
      </c>
      <c r="Y27" s="35">
        <v>65.3</v>
      </c>
      <c r="Z27" s="21" t="s">
        <v>89</v>
      </c>
    </row>
    <row r="28" spans="2:44" s="142" customFormat="1" ht="24" customHeight="1">
      <c r="B28" s="134" t="s">
        <v>29</v>
      </c>
      <c r="C28" s="135">
        <f t="shared" si="0"/>
        <v>32</v>
      </c>
      <c r="D28" s="136">
        <v>1334.1</v>
      </c>
      <c r="E28" s="137">
        <f t="shared" si="1"/>
        <v>33</v>
      </c>
      <c r="F28" s="136">
        <v>83.4</v>
      </c>
      <c r="G28" s="137">
        <f t="shared" si="2"/>
        <v>19</v>
      </c>
      <c r="H28" s="136">
        <v>94.3</v>
      </c>
      <c r="I28" s="137">
        <f t="shared" si="3"/>
        <v>11</v>
      </c>
      <c r="J28" s="136">
        <v>1</v>
      </c>
      <c r="K28" s="137">
        <f t="shared" si="4"/>
        <v>31</v>
      </c>
      <c r="L28" s="136">
        <v>33.4</v>
      </c>
      <c r="M28" s="146"/>
      <c r="N28" s="137">
        <f t="shared" si="5"/>
        <v>32</v>
      </c>
      <c r="O28" s="136">
        <v>81.7</v>
      </c>
      <c r="P28" s="137">
        <f t="shared" si="6"/>
        <v>17</v>
      </c>
      <c r="Q28" s="148">
        <v>40.78182778658214</v>
      </c>
      <c r="R28" s="137">
        <f t="shared" si="7"/>
        <v>44</v>
      </c>
      <c r="S28" s="136">
        <v>168.1</v>
      </c>
      <c r="T28" s="137">
        <f t="shared" si="8"/>
        <v>44</v>
      </c>
      <c r="U28" s="136">
        <v>161.7</v>
      </c>
      <c r="V28" s="137">
        <f t="shared" si="9"/>
        <v>18</v>
      </c>
      <c r="W28" s="136">
        <v>66.6</v>
      </c>
      <c r="X28" s="137">
        <f t="shared" si="10"/>
        <v>17</v>
      </c>
      <c r="Y28" s="136">
        <v>64.7</v>
      </c>
      <c r="Z28" s="141" t="s">
        <v>90</v>
      </c>
      <c r="AB28" s="144"/>
      <c r="AE28" s="144"/>
      <c r="AG28" s="144"/>
      <c r="AI28" s="144"/>
      <c r="AK28" s="144"/>
      <c r="AM28" s="144"/>
      <c r="AO28" s="144"/>
      <c r="AQ28" s="145"/>
      <c r="AR28" s="145"/>
    </row>
    <row r="29" spans="2:26" ht="12" customHeight="1">
      <c r="B29" s="18" t="s">
        <v>30</v>
      </c>
      <c r="C29" s="113">
        <f t="shared" si="0"/>
        <v>47</v>
      </c>
      <c r="D29" s="35">
        <v>1042.8</v>
      </c>
      <c r="E29" s="115">
        <f t="shared" si="1"/>
        <v>30</v>
      </c>
      <c r="F29" s="35">
        <v>83.8</v>
      </c>
      <c r="G29" s="115">
        <f t="shared" si="2"/>
        <v>43</v>
      </c>
      <c r="H29" s="35">
        <v>90</v>
      </c>
      <c r="I29" s="115">
        <f t="shared" si="3"/>
        <v>21</v>
      </c>
      <c r="J29" s="35">
        <v>0.1</v>
      </c>
      <c r="K29" s="115">
        <f t="shared" si="4"/>
        <v>33</v>
      </c>
      <c r="L29" s="35">
        <v>31.6</v>
      </c>
      <c r="M29" s="26"/>
      <c r="N29" s="115">
        <f t="shared" si="5"/>
        <v>24</v>
      </c>
      <c r="O29" s="35">
        <v>83.2</v>
      </c>
      <c r="P29" s="115">
        <f t="shared" si="6"/>
        <v>23</v>
      </c>
      <c r="Q29" s="124">
        <v>38.17211848940053</v>
      </c>
      <c r="R29" s="115">
        <f t="shared" si="7"/>
        <v>42</v>
      </c>
      <c r="S29" s="35">
        <v>170.8</v>
      </c>
      <c r="T29" s="115">
        <f t="shared" si="8"/>
        <v>41</v>
      </c>
      <c r="U29" s="35">
        <v>164.8</v>
      </c>
      <c r="V29" s="115">
        <f t="shared" si="9"/>
        <v>26</v>
      </c>
      <c r="W29" s="35">
        <v>60.3</v>
      </c>
      <c r="X29" s="115">
        <f t="shared" si="10"/>
        <v>28</v>
      </c>
      <c r="Y29" s="35">
        <v>58.7</v>
      </c>
      <c r="Z29" s="21" t="s">
        <v>91</v>
      </c>
    </row>
    <row r="30" spans="2:26" ht="12" customHeight="1">
      <c r="B30" s="18" t="s">
        <v>31</v>
      </c>
      <c r="C30" s="113">
        <f t="shared" si="0"/>
        <v>37</v>
      </c>
      <c r="D30" s="35">
        <v>1252.3</v>
      </c>
      <c r="E30" s="115">
        <f t="shared" si="1"/>
        <v>20</v>
      </c>
      <c r="F30" s="35">
        <v>85.7</v>
      </c>
      <c r="G30" s="115">
        <f t="shared" si="2"/>
        <v>23</v>
      </c>
      <c r="H30" s="35">
        <v>93.5</v>
      </c>
      <c r="I30" s="115">
        <f t="shared" si="3"/>
        <v>14</v>
      </c>
      <c r="J30" s="35">
        <v>0.3</v>
      </c>
      <c r="K30" s="115">
        <f t="shared" si="4"/>
        <v>17</v>
      </c>
      <c r="L30" s="35">
        <v>47.8</v>
      </c>
      <c r="M30" s="26"/>
      <c r="N30" s="115">
        <f t="shared" si="5"/>
        <v>20</v>
      </c>
      <c r="O30" s="35">
        <v>84.3</v>
      </c>
      <c r="P30" s="115">
        <f t="shared" si="6"/>
        <v>25</v>
      </c>
      <c r="Q30" s="124">
        <v>37.34551316496507</v>
      </c>
      <c r="R30" s="115">
        <f t="shared" si="7"/>
        <v>36</v>
      </c>
      <c r="S30" s="35">
        <v>183.2</v>
      </c>
      <c r="T30" s="115">
        <f t="shared" si="8"/>
        <v>37</v>
      </c>
      <c r="U30" s="35">
        <v>172.8</v>
      </c>
      <c r="V30" s="115">
        <f t="shared" si="9"/>
        <v>15</v>
      </c>
      <c r="W30" s="35">
        <v>67.5</v>
      </c>
      <c r="X30" s="115">
        <f t="shared" si="10"/>
        <v>14</v>
      </c>
      <c r="Y30" s="35">
        <v>65.7</v>
      </c>
      <c r="Z30" s="21" t="s">
        <v>92</v>
      </c>
    </row>
    <row r="31" spans="2:26" ht="12" customHeight="1">
      <c r="B31" s="18" t="s">
        <v>32</v>
      </c>
      <c r="C31" s="113">
        <f t="shared" si="0"/>
        <v>38</v>
      </c>
      <c r="D31" s="35">
        <v>1245.6</v>
      </c>
      <c r="E31" s="115">
        <f t="shared" si="1"/>
        <v>16</v>
      </c>
      <c r="F31" s="35">
        <v>86.6</v>
      </c>
      <c r="G31" s="115">
        <f t="shared" si="2"/>
        <v>11</v>
      </c>
      <c r="H31" s="35">
        <v>95.1</v>
      </c>
      <c r="I31" s="115">
        <f t="shared" si="3"/>
        <v>21</v>
      </c>
      <c r="J31" s="35">
        <v>0.1</v>
      </c>
      <c r="K31" s="115">
        <f t="shared" si="4"/>
        <v>19</v>
      </c>
      <c r="L31" s="35">
        <v>45.4</v>
      </c>
      <c r="M31" s="26"/>
      <c r="N31" s="115">
        <f t="shared" si="5"/>
        <v>18</v>
      </c>
      <c r="O31" s="35">
        <v>84.5</v>
      </c>
      <c r="P31" s="115">
        <f t="shared" si="6"/>
        <v>43</v>
      </c>
      <c r="Q31" s="124">
        <v>30.242825607064017</v>
      </c>
      <c r="R31" s="115">
        <f t="shared" si="7"/>
        <v>37</v>
      </c>
      <c r="S31" s="35">
        <v>181.5</v>
      </c>
      <c r="T31" s="115">
        <f t="shared" si="8"/>
        <v>36</v>
      </c>
      <c r="U31" s="35">
        <v>173.6</v>
      </c>
      <c r="V31" s="115">
        <f t="shared" si="9"/>
        <v>38</v>
      </c>
      <c r="W31" s="35">
        <v>56.2</v>
      </c>
      <c r="X31" s="115">
        <f t="shared" si="10"/>
        <v>38</v>
      </c>
      <c r="Y31" s="35">
        <v>55</v>
      </c>
      <c r="Z31" s="21" t="s">
        <v>93</v>
      </c>
    </row>
    <row r="32" spans="2:26" ht="12" customHeight="1">
      <c r="B32" s="18" t="s">
        <v>33</v>
      </c>
      <c r="C32" s="113">
        <f t="shared" si="0"/>
        <v>34</v>
      </c>
      <c r="D32" s="35">
        <v>1286.8</v>
      </c>
      <c r="E32" s="115">
        <f t="shared" si="1"/>
        <v>31</v>
      </c>
      <c r="F32" s="35">
        <v>83.5</v>
      </c>
      <c r="G32" s="115">
        <f t="shared" si="2"/>
        <v>33</v>
      </c>
      <c r="H32" s="35">
        <v>91.7</v>
      </c>
      <c r="I32" s="115">
        <f t="shared" si="3"/>
        <v>16</v>
      </c>
      <c r="J32" s="35">
        <v>0.2</v>
      </c>
      <c r="K32" s="115">
        <f t="shared" si="4"/>
        <v>12</v>
      </c>
      <c r="L32" s="35">
        <v>51.8</v>
      </c>
      <c r="M32" s="26"/>
      <c r="N32" s="115">
        <f t="shared" si="5"/>
        <v>31</v>
      </c>
      <c r="O32" s="35">
        <v>82.3</v>
      </c>
      <c r="P32" s="115">
        <f t="shared" si="6"/>
        <v>42</v>
      </c>
      <c r="Q32" s="124">
        <v>31.339894019682056</v>
      </c>
      <c r="R32" s="115">
        <f t="shared" si="7"/>
        <v>32</v>
      </c>
      <c r="S32" s="35">
        <v>192.7</v>
      </c>
      <c r="T32" s="115">
        <f t="shared" si="8"/>
        <v>31</v>
      </c>
      <c r="U32" s="35">
        <v>180.8</v>
      </c>
      <c r="V32" s="115">
        <f t="shared" si="9"/>
        <v>46</v>
      </c>
      <c r="W32" s="35">
        <v>49</v>
      </c>
      <c r="X32" s="115">
        <f t="shared" si="10"/>
        <v>46</v>
      </c>
      <c r="Y32" s="35">
        <v>47.9</v>
      </c>
      <c r="Z32" s="21" t="s">
        <v>94</v>
      </c>
    </row>
    <row r="33" spans="2:44" s="142" customFormat="1" ht="24" customHeight="1">
      <c r="B33" s="134" t="s">
        <v>34</v>
      </c>
      <c r="C33" s="135">
        <f t="shared" si="0"/>
        <v>17</v>
      </c>
      <c r="D33" s="136">
        <v>1463.9</v>
      </c>
      <c r="E33" s="137">
        <f t="shared" si="1"/>
        <v>28</v>
      </c>
      <c r="F33" s="136">
        <v>84.1</v>
      </c>
      <c r="G33" s="137">
        <f t="shared" si="2"/>
        <v>41</v>
      </c>
      <c r="H33" s="136">
        <v>90.3</v>
      </c>
      <c r="I33" s="137">
        <f t="shared" si="3"/>
        <v>12</v>
      </c>
      <c r="J33" s="136">
        <v>0.6</v>
      </c>
      <c r="K33" s="137">
        <f t="shared" si="4"/>
        <v>35</v>
      </c>
      <c r="L33" s="136">
        <v>30.4</v>
      </c>
      <c r="M33" s="146"/>
      <c r="N33" s="137">
        <f t="shared" si="5"/>
        <v>22</v>
      </c>
      <c r="O33" s="136">
        <v>83.6</v>
      </c>
      <c r="P33" s="137">
        <f t="shared" si="6"/>
        <v>30</v>
      </c>
      <c r="Q33" s="148">
        <v>36.41520136131594</v>
      </c>
      <c r="R33" s="137">
        <f t="shared" si="7"/>
        <v>2</v>
      </c>
      <c r="S33" s="136">
        <v>274.2</v>
      </c>
      <c r="T33" s="137">
        <f t="shared" si="8"/>
        <v>3</v>
      </c>
      <c r="U33" s="136">
        <v>257.8</v>
      </c>
      <c r="V33" s="137">
        <f t="shared" si="9"/>
        <v>22</v>
      </c>
      <c r="W33" s="136">
        <v>61.9</v>
      </c>
      <c r="X33" s="137">
        <f t="shared" si="10"/>
        <v>21</v>
      </c>
      <c r="Y33" s="136">
        <v>60.9</v>
      </c>
      <c r="Z33" s="141" t="s">
        <v>95</v>
      </c>
      <c r="AB33" s="144"/>
      <c r="AE33" s="144"/>
      <c r="AG33" s="144"/>
      <c r="AI33" s="144"/>
      <c r="AK33" s="144"/>
      <c r="AM33" s="144"/>
      <c r="AO33" s="144"/>
      <c r="AQ33" s="145"/>
      <c r="AR33" s="145"/>
    </row>
    <row r="34" spans="2:26" ht="12" customHeight="1">
      <c r="B34" s="18" t="s">
        <v>35</v>
      </c>
      <c r="C34" s="113">
        <f t="shared" si="0"/>
        <v>15</v>
      </c>
      <c r="D34" s="35">
        <v>1474.6</v>
      </c>
      <c r="E34" s="115">
        <f t="shared" si="1"/>
        <v>23</v>
      </c>
      <c r="F34" s="35">
        <v>85.2</v>
      </c>
      <c r="G34" s="115">
        <f t="shared" si="2"/>
        <v>31</v>
      </c>
      <c r="H34" s="35">
        <v>92.1</v>
      </c>
      <c r="I34" s="115">
        <f t="shared" si="3"/>
        <v>13</v>
      </c>
      <c r="J34" s="35">
        <v>0.4</v>
      </c>
      <c r="K34" s="115">
        <f t="shared" si="4"/>
        <v>7</v>
      </c>
      <c r="L34" s="35">
        <v>58.4</v>
      </c>
      <c r="M34" s="26"/>
      <c r="N34" s="115">
        <f t="shared" si="5"/>
        <v>19</v>
      </c>
      <c r="O34" s="35">
        <v>84.4</v>
      </c>
      <c r="P34" s="115">
        <f t="shared" si="6"/>
        <v>20</v>
      </c>
      <c r="Q34" s="124">
        <v>39.54822517031194</v>
      </c>
      <c r="R34" s="115">
        <f t="shared" si="7"/>
        <v>14</v>
      </c>
      <c r="S34" s="35">
        <v>237.3</v>
      </c>
      <c r="T34" s="115">
        <f t="shared" si="8"/>
        <v>15</v>
      </c>
      <c r="U34" s="35">
        <v>224.7</v>
      </c>
      <c r="V34" s="115">
        <f t="shared" si="9"/>
        <v>5</v>
      </c>
      <c r="W34" s="35">
        <v>80.8</v>
      </c>
      <c r="X34" s="115">
        <f t="shared" si="10"/>
        <v>4</v>
      </c>
      <c r="Y34" s="35">
        <v>78.6</v>
      </c>
      <c r="Z34" s="21" t="s">
        <v>96</v>
      </c>
    </row>
    <row r="35" spans="2:26" ht="12" customHeight="1">
      <c r="B35" s="18" t="s">
        <v>36</v>
      </c>
      <c r="C35" s="113">
        <f t="shared" si="0"/>
        <v>35</v>
      </c>
      <c r="D35" s="35">
        <v>1275.7</v>
      </c>
      <c r="E35" s="115">
        <f t="shared" si="1"/>
        <v>26</v>
      </c>
      <c r="F35" s="35">
        <v>84.8</v>
      </c>
      <c r="G35" s="115">
        <f t="shared" si="2"/>
        <v>9</v>
      </c>
      <c r="H35" s="35">
        <v>95.5</v>
      </c>
      <c r="I35" s="115">
        <f t="shared" si="3"/>
        <v>14</v>
      </c>
      <c r="J35" s="35">
        <v>0.3</v>
      </c>
      <c r="K35" s="115">
        <f t="shared" si="4"/>
        <v>6</v>
      </c>
      <c r="L35" s="35">
        <v>58.5</v>
      </c>
      <c r="M35" s="26"/>
      <c r="N35" s="115">
        <f t="shared" si="5"/>
        <v>30</v>
      </c>
      <c r="O35" s="35">
        <v>82.6</v>
      </c>
      <c r="P35" s="115">
        <f t="shared" si="6"/>
        <v>39</v>
      </c>
      <c r="Q35" s="124">
        <v>32.40611961057024</v>
      </c>
      <c r="R35" s="115">
        <f t="shared" si="7"/>
        <v>25</v>
      </c>
      <c r="S35" s="35">
        <v>201.2</v>
      </c>
      <c r="T35" s="115">
        <f t="shared" si="8"/>
        <v>25</v>
      </c>
      <c r="U35" s="35">
        <v>192.6</v>
      </c>
      <c r="V35" s="115">
        <f t="shared" si="9"/>
        <v>23</v>
      </c>
      <c r="W35" s="35">
        <v>61.7</v>
      </c>
      <c r="X35" s="115">
        <f t="shared" si="10"/>
        <v>22</v>
      </c>
      <c r="Y35" s="35">
        <v>60.6</v>
      </c>
      <c r="Z35" s="21" t="s">
        <v>97</v>
      </c>
    </row>
    <row r="36" spans="2:26" ht="12" customHeight="1">
      <c r="B36" s="18" t="s">
        <v>37</v>
      </c>
      <c r="C36" s="113">
        <f t="shared" si="0"/>
        <v>36</v>
      </c>
      <c r="D36" s="35">
        <v>1261.3</v>
      </c>
      <c r="E36" s="115">
        <f t="shared" si="1"/>
        <v>40</v>
      </c>
      <c r="F36" s="35">
        <v>82.2</v>
      </c>
      <c r="G36" s="115">
        <f t="shared" si="2"/>
        <v>47</v>
      </c>
      <c r="H36" s="35">
        <v>87</v>
      </c>
      <c r="I36" s="115">
        <f t="shared" si="3"/>
        <v>37</v>
      </c>
      <c r="J36" s="35">
        <v>0</v>
      </c>
      <c r="K36" s="115">
        <f t="shared" si="4"/>
        <v>3</v>
      </c>
      <c r="L36" s="35">
        <v>60.4</v>
      </c>
      <c r="M36" s="26"/>
      <c r="N36" s="115">
        <f t="shared" si="5"/>
        <v>34</v>
      </c>
      <c r="O36" s="35">
        <v>81.5</v>
      </c>
      <c r="P36" s="115">
        <f t="shared" si="6"/>
        <v>16</v>
      </c>
      <c r="Q36" s="124">
        <v>41.75306314797361</v>
      </c>
      <c r="R36" s="115">
        <f t="shared" si="7"/>
        <v>29</v>
      </c>
      <c r="S36" s="35">
        <v>194.8</v>
      </c>
      <c r="T36" s="115">
        <f t="shared" si="8"/>
        <v>27</v>
      </c>
      <c r="U36" s="35">
        <v>187.7</v>
      </c>
      <c r="V36" s="115">
        <f t="shared" si="9"/>
        <v>36</v>
      </c>
      <c r="W36" s="35">
        <v>56.7</v>
      </c>
      <c r="X36" s="115">
        <f t="shared" si="10"/>
        <v>35</v>
      </c>
      <c r="Y36" s="35">
        <v>56.1</v>
      </c>
      <c r="Z36" s="21" t="s">
        <v>98</v>
      </c>
    </row>
    <row r="37" spans="2:26" ht="12" customHeight="1">
      <c r="B37" s="18" t="s">
        <v>38</v>
      </c>
      <c r="C37" s="113">
        <f t="shared" si="0"/>
        <v>26</v>
      </c>
      <c r="D37" s="35">
        <v>1384.8</v>
      </c>
      <c r="E37" s="115">
        <f t="shared" si="1"/>
        <v>31</v>
      </c>
      <c r="F37" s="35">
        <v>83.5</v>
      </c>
      <c r="G37" s="115">
        <f t="shared" si="2"/>
        <v>26</v>
      </c>
      <c r="H37" s="35">
        <v>92.9</v>
      </c>
      <c r="I37" s="115">
        <f t="shared" si="3"/>
        <v>37</v>
      </c>
      <c r="J37" s="35">
        <v>0</v>
      </c>
      <c r="K37" s="115">
        <f t="shared" si="4"/>
        <v>18</v>
      </c>
      <c r="L37" s="35">
        <v>46.8</v>
      </c>
      <c r="M37" s="26"/>
      <c r="N37" s="115">
        <f t="shared" si="5"/>
        <v>25</v>
      </c>
      <c r="O37" s="35">
        <v>82.9</v>
      </c>
      <c r="P37" s="115">
        <f t="shared" si="6"/>
        <v>13</v>
      </c>
      <c r="Q37" s="124">
        <v>42.48366013071895</v>
      </c>
      <c r="R37" s="115">
        <f t="shared" si="7"/>
        <v>13</v>
      </c>
      <c r="S37" s="35">
        <v>240.2</v>
      </c>
      <c r="T37" s="115">
        <f t="shared" si="8"/>
        <v>13</v>
      </c>
      <c r="U37" s="35">
        <v>230.5</v>
      </c>
      <c r="V37" s="115">
        <f t="shared" si="9"/>
        <v>17</v>
      </c>
      <c r="W37" s="35">
        <v>67</v>
      </c>
      <c r="X37" s="115">
        <f t="shared" si="10"/>
        <v>15</v>
      </c>
      <c r="Y37" s="35">
        <v>65.4</v>
      </c>
      <c r="Z37" s="21" t="s">
        <v>99</v>
      </c>
    </row>
    <row r="38" spans="2:44" s="142" customFormat="1" ht="24" customHeight="1">
      <c r="B38" s="134" t="s">
        <v>39</v>
      </c>
      <c r="C38" s="135">
        <f t="shared" si="0"/>
        <v>16</v>
      </c>
      <c r="D38" s="136">
        <v>1466.5</v>
      </c>
      <c r="E38" s="137">
        <f t="shared" si="1"/>
        <v>11</v>
      </c>
      <c r="F38" s="136">
        <v>87.7</v>
      </c>
      <c r="G38" s="137">
        <f t="shared" si="2"/>
        <v>20</v>
      </c>
      <c r="H38" s="136">
        <v>93.7</v>
      </c>
      <c r="I38" s="137">
        <f t="shared" si="3"/>
        <v>21</v>
      </c>
      <c r="J38" s="136">
        <v>0.1</v>
      </c>
      <c r="K38" s="137">
        <f t="shared" si="4"/>
        <v>34</v>
      </c>
      <c r="L38" s="136">
        <v>30.9</v>
      </c>
      <c r="M38" s="146"/>
      <c r="N38" s="137">
        <f t="shared" si="5"/>
        <v>8</v>
      </c>
      <c r="O38" s="136">
        <v>86.9</v>
      </c>
      <c r="P38" s="137">
        <f t="shared" si="6"/>
        <v>41</v>
      </c>
      <c r="Q38" s="148">
        <v>31.704095112285337</v>
      </c>
      <c r="R38" s="137">
        <f t="shared" si="7"/>
        <v>3</v>
      </c>
      <c r="S38" s="136">
        <v>269.8</v>
      </c>
      <c r="T38" s="137">
        <f t="shared" si="8"/>
        <v>5</v>
      </c>
      <c r="U38" s="136">
        <v>249.2</v>
      </c>
      <c r="V38" s="137">
        <f t="shared" si="9"/>
        <v>30</v>
      </c>
      <c r="W38" s="136">
        <v>58</v>
      </c>
      <c r="X38" s="137">
        <f t="shared" si="10"/>
        <v>31</v>
      </c>
      <c r="Y38" s="136">
        <v>56.9</v>
      </c>
      <c r="Z38" s="141" t="s">
        <v>100</v>
      </c>
      <c r="AB38" s="144"/>
      <c r="AE38" s="144"/>
      <c r="AG38" s="144"/>
      <c r="AI38" s="144"/>
      <c r="AK38" s="144"/>
      <c r="AM38" s="144"/>
      <c r="AO38" s="144"/>
      <c r="AQ38" s="145"/>
      <c r="AR38" s="145"/>
    </row>
    <row r="39" spans="2:26" ht="12" customHeight="1">
      <c r="B39" s="18" t="s">
        <v>40</v>
      </c>
      <c r="C39" s="113">
        <f t="shared" si="0"/>
        <v>20</v>
      </c>
      <c r="D39" s="35">
        <v>1448.2</v>
      </c>
      <c r="E39" s="115">
        <f t="shared" si="1"/>
        <v>14</v>
      </c>
      <c r="F39" s="35">
        <v>86.7</v>
      </c>
      <c r="G39" s="115">
        <f t="shared" si="2"/>
        <v>12</v>
      </c>
      <c r="H39" s="35">
        <v>95</v>
      </c>
      <c r="I39" s="115">
        <f t="shared" si="3"/>
        <v>21</v>
      </c>
      <c r="J39" s="35">
        <v>0.1</v>
      </c>
      <c r="K39" s="115">
        <f t="shared" si="4"/>
        <v>47</v>
      </c>
      <c r="L39" s="35">
        <v>13.7</v>
      </c>
      <c r="M39" s="26"/>
      <c r="N39" s="115">
        <f t="shared" si="5"/>
        <v>14</v>
      </c>
      <c r="O39" s="35">
        <v>86</v>
      </c>
      <c r="P39" s="115">
        <f t="shared" si="6"/>
        <v>27</v>
      </c>
      <c r="Q39" s="124">
        <v>37.071172555043525</v>
      </c>
      <c r="R39" s="115">
        <f t="shared" si="7"/>
        <v>11</v>
      </c>
      <c r="S39" s="35">
        <v>244.4</v>
      </c>
      <c r="T39" s="115">
        <f t="shared" si="8"/>
        <v>12</v>
      </c>
      <c r="U39" s="35">
        <v>230.6</v>
      </c>
      <c r="V39" s="115">
        <f t="shared" si="9"/>
        <v>43</v>
      </c>
      <c r="W39" s="35">
        <v>51.5</v>
      </c>
      <c r="X39" s="115">
        <f t="shared" si="10"/>
        <v>43</v>
      </c>
      <c r="Y39" s="35">
        <v>49.9</v>
      </c>
      <c r="Z39" s="21" t="s">
        <v>101</v>
      </c>
    </row>
    <row r="40" spans="2:26" ht="12" customHeight="1">
      <c r="B40" s="18" t="s">
        <v>41</v>
      </c>
      <c r="C40" s="113">
        <f t="shared" si="0"/>
        <v>12</v>
      </c>
      <c r="D40" s="35">
        <v>1582.7</v>
      </c>
      <c r="E40" s="115">
        <f t="shared" si="1"/>
        <v>44</v>
      </c>
      <c r="F40" s="35">
        <v>81.5</v>
      </c>
      <c r="G40" s="115">
        <f t="shared" si="2"/>
        <v>44</v>
      </c>
      <c r="H40" s="35">
        <v>89.6</v>
      </c>
      <c r="I40" s="115">
        <f t="shared" si="3"/>
        <v>31</v>
      </c>
      <c r="J40" s="35">
        <v>0.01</v>
      </c>
      <c r="K40" s="115">
        <f t="shared" si="4"/>
        <v>25</v>
      </c>
      <c r="L40" s="35">
        <v>41.1</v>
      </c>
      <c r="M40" s="26"/>
      <c r="N40" s="115">
        <f t="shared" si="5"/>
        <v>42</v>
      </c>
      <c r="O40" s="35">
        <v>80.3</v>
      </c>
      <c r="P40" s="115">
        <f t="shared" si="6"/>
        <v>2</v>
      </c>
      <c r="Q40" s="124">
        <v>53.40514246004169</v>
      </c>
      <c r="R40" s="115">
        <f t="shared" si="7"/>
        <v>7</v>
      </c>
      <c r="S40" s="35">
        <v>253.7</v>
      </c>
      <c r="T40" s="115">
        <f t="shared" si="8"/>
        <v>7</v>
      </c>
      <c r="U40" s="35">
        <v>240.9</v>
      </c>
      <c r="V40" s="115">
        <f t="shared" si="9"/>
        <v>6</v>
      </c>
      <c r="W40" s="35">
        <v>79.9</v>
      </c>
      <c r="X40" s="115">
        <f t="shared" si="10"/>
        <v>6</v>
      </c>
      <c r="Y40" s="35">
        <v>77.4</v>
      </c>
      <c r="Z40" s="21" t="s">
        <v>102</v>
      </c>
    </row>
    <row r="41" spans="2:26" ht="12" customHeight="1">
      <c r="B41" s="18" t="s">
        <v>42</v>
      </c>
      <c r="C41" s="113">
        <f t="shared" si="0"/>
        <v>21</v>
      </c>
      <c r="D41" s="35">
        <v>1437.6</v>
      </c>
      <c r="E41" s="115">
        <f t="shared" si="1"/>
        <v>7</v>
      </c>
      <c r="F41" s="35">
        <v>88.7</v>
      </c>
      <c r="G41" s="115">
        <f t="shared" si="2"/>
        <v>15</v>
      </c>
      <c r="H41" s="35">
        <v>94.8</v>
      </c>
      <c r="I41" s="115">
        <f t="shared" si="3"/>
        <v>21</v>
      </c>
      <c r="J41" s="35">
        <v>0.1</v>
      </c>
      <c r="K41" s="115">
        <f t="shared" si="4"/>
        <v>10</v>
      </c>
      <c r="L41" s="35">
        <v>53.4</v>
      </c>
      <c r="M41" s="26"/>
      <c r="N41" s="115">
        <f t="shared" si="5"/>
        <v>7</v>
      </c>
      <c r="O41" s="35">
        <v>87.4</v>
      </c>
      <c r="P41" s="115">
        <f t="shared" si="6"/>
        <v>3</v>
      </c>
      <c r="Q41" s="124">
        <v>51.18577075098814</v>
      </c>
      <c r="R41" s="115">
        <f t="shared" si="7"/>
        <v>16</v>
      </c>
      <c r="S41" s="35">
        <v>234.3</v>
      </c>
      <c r="T41" s="115">
        <f t="shared" si="8"/>
        <v>16</v>
      </c>
      <c r="U41" s="35">
        <v>223.1</v>
      </c>
      <c r="V41" s="115">
        <f t="shared" si="9"/>
        <v>7</v>
      </c>
      <c r="W41" s="35">
        <v>75.9</v>
      </c>
      <c r="X41" s="115">
        <f t="shared" si="10"/>
        <v>7</v>
      </c>
      <c r="Y41" s="35">
        <v>74.2</v>
      </c>
      <c r="Z41" s="21" t="s">
        <v>103</v>
      </c>
    </row>
    <row r="42" spans="2:26" ht="12" customHeight="1">
      <c r="B42" s="18" t="s">
        <v>43</v>
      </c>
      <c r="C42" s="113">
        <f t="shared" si="0"/>
        <v>25</v>
      </c>
      <c r="D42" s="35">
        <v>1385.2</v>
      </c>
      <c r="E42" s="115">
        <f t="shared" si="1"/>
        <v>1</v>
      </c>
      <c r="F42" s="35">
        <v>91.3</v>
      </c>
      <c r="G42" s="115">
        <f t="shared" si="2"/>
        <v>3</v>
      </c>
      <c r="H42" s="35">
        <v>96.4</v>
      </c>
      <c r="I42" s="115">
        <f t="shared" si="3"/>
        <v>21</v>
      </c>
      <c r="J42" s="35">
        <v>0.1</v>
      </c>
      <c r="K42" s="115">
        <f t="shared" si="4"/>
        <v>5</v>
      </c>
      <c r="L42" s="35">
        <v>58.8</v>
      </c>
      <c r="M42" s="26"/>
      <c r="N42" s="115">
        <f t="shared" si="5"/>
        <v>1</v>
      </c>
      <c r="O42" s="35">
        <v>90.4</v>
      </c>
      <c r="P42" s="115">
        <f t="shared" si="6"/>
        <v>5</v>
      </c>
      <c r="Q42" s="124">
        <v>47.4390243902439</v>
      </c>
      <c r="R42" s="115">
        <f t="shared" si="7"/>
        <v>18</v>
      </c>
      <c r="S42" s="35">
        <v>229.1</v>
      </c>
      <c r="T42" s="115">
        <f t="shared" si="8"/>
        <v>18</v>
      </c>
      <c r="U42" s="35">
        <v>215.3</v>
      </c>
      <c r="V42" s="115">
        <f t="shared" si="9"/>
        <v>29</v>
      </c>
      <c r="W42" s="35">
        <v>59.4</v>
      </c>
      <c r="X42" s="115">
        <f t="shared" si="10"/>
        <v>29</v>
      </c>
      <c r="Y42" s="35">
        <v>58.2</v>
      </c>
      <c r="Z42" s="21" t="s">
        <v>77</v>
      </c>
    </row>
    <row r="43" spans="2:44" s="142" customFormat="1" ht="24" customHeight="1">
      <c r="B43" s="134" t="s">
        <v>44</v>
      </c>
      <c r="C43" s="135">
        <f t="shared" si="0"/>
        <v>8</v>
      </c>
      <c r="D43" s="136">
        <v>1724.6</v>
      </c>
      <c r="E43" s="137">
        <f t="shared" si="1"/>
        <v>14</v>
      </c>
      <c r="F43" s="136">
        <v>86.7</v>
      </c>
      <c r="G43" s="137">
        <f t="shared" si="2"/>
        <v>24</v>
      </c>
      <c r="H43" s="136">
        <v>93.3</v>
      </c>
      <c r="I43" s="137">
        <f t="shared" si="3"/>
        <v>37</v>
      </c>
      <c r="J43" s="136">
        <v>0</v>
      </c>
      <c r="K43" s="137">
        <f t="shared" si="4"/>
        <v>45</v>
      </c>
      <c r="L43" s="136">
        <v>19.6</v>
      </c>
      <c r="M43" s="146"/>
      <c r="N43" s="137">
        <f t="shared" si="5"/>
        <v>15</v>
      </c>
      <c r="O43" s="136">
        <v>85.9</v>
      </c>
      <c r="P43" s="137">
        <f t="shared" si="6"/>
        <v>8</v>
      </c>
      <c r="Q43" s="148">
        <v>45.34769833496572</v>
      </c>
      <c r="R43" s="137">
        <f t="shared" si="7"/>
        <v>1</v>
      </c>
      <c r="S43" s="136">
        <v>275.7</v>
      </c>
      <c r="T43" s="137">
        <f t="shared" si="8"/>
        <v>1</v>
      </c>
      <c r="U43" s="136">
        <v>258.7</v>
      </c>
      <c r="V43" s="137">
        <f t="shared" si="9"/>
        <v>2</v>
      </c>
      <c r="W43" s="136">
        <v>93.8</v>
      </c>
      <c r="X43" s="137">
        <f t="shared" si="10"/>
        <v>3</v>
      </c>
      <c r="Y43" s="136">
        <v>89.9</v>
      </c>
      <c r="Z43" s="141" t="s">
        <v>104</v>
      </c>
      <c r="AB43" s="144"/>
      <c r="AE43" s="144"/>
      <c r="AG43" s="144"/>
      <c r="AI43" s="144"/>
      <c r="AK43" s="144"/>
      <c r="AM43" s="144"/>
      <c r="AO43" s="144"/>
      <c r="AQ43" s="145"/>
      <c r="AR43" s="145"/>
    </row>
    <row r="44" spans="2:26" ht="12" customHeight="1">
      <c r="B44" s="18" t="s">
        <v>45</v>
      </c>
      <c r="C44" s="113">
        <f t="shared" si="0"/>
        <v>2</v>
      </c>
      <c r="D44" s="35">
        <v>1893.1</v>
      </c>
      <c r="E44" s="115">
        <f t="shared" si="1"/>
        <v>39</v>
      </c>
      <c r="F44" s="35">
        <v>82.9</v>
      </c>
      <c r="G44" s="115">
        <f t="shared" si="2"/>
        <v>30</v>
      </c>
      <c r="H44" s="35">
        <v>92.2</v>
      </c>
      <c r="I44" s="115">
        <f t="shared" si="3"/>
        <v>37</v>
      </c>
      <c r="J44" s="35">
        <v>0</v>
      </c>
      <c r="K44" s="115">
        <f t="shared" si="4"/>
        <v>27</v>
      </c>
      <c r="L44" s="35">
        <v>39.9</v>
      </c>
      <c r="M44" s="26"/>
      <c r="N44" s="115">
        <f t="shared" si="5"/>
        <v>40</v>
      </c>
      <c r="O44" s="35">
        <v>80.8</v>
      </c>
      <c r="P44" s="115">
        <f t="shared" si="6"/>
        <v>35</v>
      </c>
      <c r="Q44" s="124">
        <v>35.32974427994616</v>
      </c>
      <c r="R44" s="115">
        <f t="shared" si="7"/>
        <v>12</v>
      </c>
      <c r="S44" s="35">
        <v>243.5</v>
      </c>
      <c r="T44" s="115">
        <f t="shared" si="8"/>
        <v>11</v>
      </c>
      <c r="U44" s="35">
        <v>232.9</v>
      </c>
      <c r="V44" s="115">
        <f t="shared" si="9"/>
        <v>30</v>
      </c>
      <c r="W44" s="35">
        <v>58</v>
      </c>
      <c r="X44" s="115">
        <f t="shared" si="10"/>
        <v>32</v>
      </c>
      <c r="Y44" s="35">
        <v>56.7</v>
      </c>
      <c r="Z44" s="21" t="s">
        <v>105</v>
      </c>
    </row>
    <row r="45" spans="2:26" ht="12" customHeight="1">
      <c r="B45" s="18" t="s">
        <v>196</v>
      </c>
      <c r="C45" s="113">
        <f t="shared" si="0"/>
        <v>7</v>
      </c>
      <c r="D45" s="35">
        <v>1755.4</v>
      </c>
      <c r="E45" s="115">
        <f t="shared" si="1"/>
        <v>13</v>
      </c>
      <c r="F45" s="35">
        <v>86.8</v>
      </c>
      <c r="G45" s="115">
        <f t="shared" si="2"/>
        <v>37</v>
      </c>
      <c r="H45" s="35">
        <v>91</v>
      </c>
      <c r="I45" s="115">
        <f t="shared" si="3"/>
        <v>7</v>
      </c>
      <c r="J45" s="35">
        <v>5.8</v>
      </c>
      <c r="K45" s="115">
        <f t="shared" si="4"/>
        <v>39</v>
      </c>
      <c r="L45" s="35">
        <v>27.2</v>
      </c>
      <c r="M45" s="26"/>
      <c r="N45" s="115">
        <f t="shared" si="5"/>
        <v>11</v>
      </c>
      <c r="O45" s="35">
        <v>86.6</v>
      </c>
      <c r="P45" s="115">
        <f t="shared" si="6"/>
        <v>6</v>
      </c>
      <c r="Q45" s="124">
        <v>46.666666666666664</v>
      </c>
      <c r="R45" s="115">
        <f t="shared" si="7"/>
        <v>17</v>
      </c>
      <c r="S45" s="35">
        <v>231</v>
      </c>
      <c r="T45" s="115">
        <f t="shared" si="8"/>
        <v>17</v>
      </c>
      <c r="U45" s="35">
        <v>222.1</v>
      </c>
      <c r="V45" s="115">
        <f t="shared" si="9"/>
        <v>33</v>
      </c>
      <c r="W45" s="35">
        <v>57.7</v>
      </c>
      <c r="X45" s="115">
        <f t="shared" si="10"/>
        <v>30</v>
      </c>
      <c r="Y45" s="35">
        <v>57.1</v>
      </c>
      <c r="Z45" s="21" t="s">
        <v>92</v>
      </c>
    </row>
    <row r="46" spans="2:26" ht="12" customHeight="1">
      <c r="B46" s="18" t="s">
        <v>46</v>
      </c>
      <c r="C46" s="113">
        <f t="shared" si="0"/>
        <v>1</v>
      </c>
      <c r="D46" s="35">
        <v>2046.6</v>
      </c>
      <c r="E46" s="115">
        <f t="shared" si="1"/>
        <v>12</v>
      </c>
      <c r="F46" s="35">
        <v>87</v>
      </c>
      <c r="G46" s="115">
        <f t="shared" si="2"/>
        <v>46</v>
      </c>
      <c r="H46" s="35">
        <v>87.4</v>
      </c>
      <c r="I46" s="115">
        <f t="shared" si="3"/>
        <v>37</v>
      </c>
      <c r="J46" s="35">
        <v>0</v>
      </c>
      <c r="K46" s="115">
        <f t="shared" si="4"/>
        <v>43</v>
      </c>
      <c r="L46" s="35">
        <v>24.1</v>
      </c>
      <c r="M46" s="26"/>
      <c r="N46" s="115">
        <f t="shared" si="5"/>
        <v>3</v>
      </c>
      <c r="O46" s="35">
        <v>88.2</v>
      </c>
      <c r="P46" s="115">
        <f t="shared" si="6"/>
        <v>4</v>
      </c>
      <c r="Q46" s="124">
        <v>49.35554233591117</v>
      </c>
      <c r="R46" s="115">
        <f t="shared" si="7"/>
        <v>3</v>
      </c>
      <c r="S46" s="35">
        <v>269.8</v>
      </c>
      <c r="T46" s="115">
        <f t="shared" si="8"/>
        <v>2</v>
      </c>
      <c r="U46" s="35">
        <v>258.5</v>
      </c>
      <c r="V46" s="115">
        <f t="shared" si="9"/>
        <v>34</v>
      </c>
      <c r="W46" s="35">
        <v>57.3</v>
      </c>
      <c r="X46" s="115">
        <f t="shared" si="10"/>
        <v>33</v>
      </c>
      <c r="Y46" s="35">
        <v>56.5</v>
      </c>
      <c r="Z46" s="21" t="s">
        <v>106</v>
      </c>
    </row>
    <row r="47" spans="2:26" ht="12" customHeight="1">
      <c r="B47" s="18" t="s">
        <v>47</v>
      </c>
      <c r="C47" s="113">
        <f t="shared" si="0"/>
        <v>31</v>
      </c>
      <c r="D47" s="35">
        <v>1353.1</v>
      </c>
      <c r="E47" s="115">
        <f t="shared" si="1"/>
        <v>9</v>
      </c>
      <c r="F47" s="35">
        <v>88.3</v>
      </c>
      <c r="G47" s="115">
        <f t="shared" si="2"/>
        <v>13</v>
      </c>
      <c r="H47" s="35">
        <v>94.9</v>
      </c>
      <c r="I47" s="115">
        <f t="shared" si="3"/>
        <v>2</v>
      </c>
      <c r="J47" s="35">
        <v>25.2</v>
      </c>
      <c r="K47" s="115">
        <f t="shared" si="4"/>
        <v>13</v>
      </c>
      <c r="L47" s="35">
        <v>51</v>
      </c>
      <c r="M47" s="26"/>
      <c r="N47" s="115">
        <f t="shared" si="5"/>
        <v>9</v>
      </c>
      <c r="O47" s="35">
        <v>86.8</v>
      </c>
      <c r="P47" s="115">
        <f t="shared" si="6"/>
        <v>1</v>
      </c>
      <c r="Q47" s="124">
        <v>57.09382151029748</v>
      </c>
      <c r="R47" s="115">
        <f t="shared" si="7"/>
        <v>6</v>
      </c>
      <c r="S47" s="35">
        <v>262.3</v>
      </c>
      <c r="T47" s="115">
        <f t="shared" si="8"/>
        <v>6</v>
      </c>
      <c r="U47" s="35">
        <v>247.6</v>
      </c>
      <c r="V47" s="115">
        <f t="shared" si="9"/>
        <v>2</v>
      </c>
      <c r="W47" s="35">
        <v>93.8</v>
      </c>
      <c r="X47" s="115">
        <f t="shared" si="10"/>
        <v>2</v>
      </c>
      <c r="Y47" s="35">
        <v>90.4</v>
      </c>
      <c r="Z47" s="21" t="s">
        <v>78</v>
      </c>
    </row>
    <row r="48" spans="2:44" s="142" customFormat="1" ht="24" customHeight="1">
      <c r="B48" s="134" t="s">
        <v>48</v>
      </c>
      <c r="C48" s="135">
        <f t="shared" si="0"/>
        <v>14</v>
      </c>
      <c r="D48" s="136">
        <v>1491.1</v>
      </c>
      <c r="E48" s="137">
        <f t="shared" si="1"/>
        <v>9</v>
      </c>
      <c r="F48" s="136">
        <v>88.3</v>
      </c>
      <c r="G48" s="137">
        <f t="shared" si="2"/>
        <v>16</v>
      </c>
      <c r="H48" s="136">
        <v>94.7</v>
      </c>
      <c r="I48" s="137">
        <f t="shared" si="3"/>
        <v>37</v>
      </c>
      <c r="J48" s="136">
        <v>0</v>
      </c>
      <c r="K48" s="137">
        <f t="shared" si="4"/>
        <v>37</v>
      </c>
      <c r="L48" s="136">
        <v>27.5</v>
      </c>
      <c r="M48" s="146"/>
      <c r="N48" s="137">
        <f t="shared" si="5"/>
        <v>11</v>
      </c>
      <c r="O48" s="136">
        <v>86.6</v>
      </c>
      <c r="P48" s="137">
        <f t="shared" si="6"/>
        <v>9</v>
      </c>
      <c r="Q48" s="148">
        <v>44.923689449236896</v>
      </c>
      <c r="R48" s="137">
        <f t="shared" si="7"/>
        <v>20</v>
      </c>
      <c r="S48" s="136">
        <v>224</v>
      </c>
      <c r="T48" s="137">
        <f t="shared" si="8"/>
        <v>19</v>
      </c>
      <c r="U48" s="136">
        <v>214</v>
      </c>
      <c r="V48" s="137">
        <f t="shared" si="9"/>
        <v>27</v>
      </c>
      <c r="W48" s="136">
        <v>60.1</v>
      </c>
      <c r="X48" s="137">
        <f t="shared" si="10"/>
        <v>26</v>
      </c>
      <c r="Y48" s="136">
        <v>59.6</v>
      </c>
      <c r="Z48" s="141" t="s">
        <v>107</v>
      </c>
      <c r="AB48" s="144"/>
      <c r="AE48" s="144"/>
      <c r="AG48" s="144"/>
      <c r="AI48" s="144"/>
      <c r="AK48" s="144"/>
      <c r="AM48" s="144"/>
      <c r="AO48" s="144"/>
      <c r="AQ48" s="145"/>
      <c r="AR48" s="145"/>
    </row>
    <row r="49" spans="2:26" ht="12" customHeight="1">
      <c r="B49" s="18" t="s">
        <v>49</v>
      </c>
      <c r="C49" s="113">
        <f t="shared" si="0"/>
        <v>22</v>
      </c>
      <c r="D49" s="35">
        <v>1414.2</v>
      </c>
      <c r="E49" s="115">
        <f t="shared" si="1"/>
        <v>6</v>
      </c>
      <c r="F49" s="35">
        <v>88.8</v>
      </c>
      <c r="G49" s="115">
        <f t="shared" si="2"/>
        <v>22</v>
      </c>
      <c r="H49" s="35">
        <v>93.6</v>
      </c>
      <c r="I49" s="115">
        <f t="shared" si="3"/>
        <v>37</v>
      </c>
      <c r="J49" s="35">
        <v>0</v>
      </c>
      <c r="K49" s="115">
        <f t="shared" si="4"/>
        <v>29</v>
      </c>
      <c r="L49" s="35">
        <v>38.4</v>
      </c>
      <c r="M49" s="26"/>
      <c r="N49" s="115">
        <f t="shared" si="5"/>
        <v>6</v>
      </c>
      <c r="O49" s="35">
        <v>87.9</v>
      </c>
      <c r="P49" s="115">
        <f t="shared" si="6"/>
        <v>31</v>
      </c>
      <c r="Q49" s="124">
        <v>36.38320775026911</v>
      </c>
      <c r="R49" s="115">
        <f t="shared" si="7"/>
        <v>9</v>
      </c>
      <c r="S49" s="35">
        <v>248.6</v>
      </c>
      <c r="T49" s="115">
        <f t="shared" si="8"/>
        <v>10</v>
      </c>
      <c r="U49" s="35">
        <v>234.8</v>
      </c>
      <c r="V49" s="115">
        <f t="shared" si="9"/>
        <v>11</v>
      </c>
      <c r="W49" s="35">
        <v>72.1</v>
      </c>
      <c r="X49" s="115">
        <f t="shared" si="10"/>
        <v>11</v>
      </c>
      <c r="Y49" s="35">
        <v>69.9</v>
      </c>
      <c r="Z49" s="21" t="s">
        <v>89</v>
      </c>
    </row>
    <row r="50" spans="2:26" ht="12" customHeight="1">
      <c r="B50" s="18" t="s">
        <v>50</v>
      </c>
      <c r="C50" s="113">
        <f t="shared" si="0"/>
        <v>29</v>
      </c>
      <c r="D50" s="35">
        <v>1370.5</v>
      </c>
      <c r="E50" s="115">
        <f t="shared" si="1"/>
        <v>4</v>
      </c>
      <c r="F50" s="35">
        <v>89.2</v>
      </c>
      <c r="G50" s="115">
        <f t="shared" si="2"/>
        <v>10</v>
      </c>
      <c r="H50" s="35">
        <v>95.2</v>
      </c>
      <c r="I50" s="115">
        <f t="shared" si="3"/>
        <v>21</v>
      </c>
      <c r="J50" s="35">
        <v>0.1</v>
      </c>
      <c r="K50" s="115">
        <f t="shared" si="4"/>
        <v>28</v>
      </c>
      <c r="L50" s="35">
        <v>38.7</v>
      </c>
      <c r="M50" s="26"/>
      <c r="N50" s="115">
        <f t="shared" si="5"/>
        <v>4</v>
      </c>
      <c r="O50" s="35">
        <v>88</v>
      </c>
      <c r="P50" s="115">
        <f t="shared" si="6"/>
        <v>14</v>
      </c>
      <c r="Q50" s="124">
        <v>42.41181296144381</v>
      </c>
      <c r="R50" s="115">
        <f t="shared" si="7"/>
        <v>10</v>
      </c>
      <c r="S50" s="35">
        <v>247.3</v>
      </c>
      <c r="T50" s="115">
        <f t="shared" si="8"/>
        <v>9</v>
      </c>
      <c r="U50" s="35">
        <v>235.3</v>
      </c>
      <c r="V50" s="115">
        <f t="shared" si="9"/>
        <v>21</v>
      </c>
      <c r="W50" s="35">
        <v>62</v>
      </c>
      <c r="X50" s="115">
        <f t="shared" si="10"/>
        <v>23</v>
      </c>
      <c r="Y50" s="35">
        <v>60.5</v>
      </c>
      <c r="Z50" s="21" t="s">
        <v>108</v>
      </c>
    </row>
    <row r="51" spans="2:26" ht="12" customHeight="1">
      <c r="B51" s="17" t="s">
        <v>51</v>
      </c>
      <c r="C51" s="118">
        <f t="shared" si="0"/>
        <v>18</v>
      </c>
      <c r="D51" s="36">
        <v>1453.2</v>
      </c>
      <c r="E51" s="116">
        <f t="shared" si="1"/>
        <v>4</v>
      </c>
      <c r="F51" s="36">
        <v>89.2</v>
      </c>
      <c r="G51" s="116">
        <f t="shared" si="2"/>
        <v>1</v>
      </c>
      <c r="H51" s="36">
        <v>97.6</v>
      </c>
      <c r="I51" s="116">
        <f t="shared" si="3"/>
        <v>21</v>
      </c>
      <c r="J51" s="36">
        <v>0.1</v>
      </c>
      <c r="K51" s="116">
        <f t="shared" si="4"/>
        <v>4</v>
      </c>
      <c r="L51" s="36">
        <v>59.3</v>
      </c>
      <c r="M51" s="27"/>
      <c r="N51" s="116">
        <f t="shared" si="5"/>
        <v>9</v>
      </c>
      <c r="O51" s="36">
        <v>86.8</v>
      </c>
      <c r="P51" s="116">
        <f t="shared" si="6"/>
        <v>18</v>
      </c>
      <c r="Q51" s="123">
        <v>40.616966580976865</v>
      </c>
      <c r="R51" s="116">
        <f t="shared" si="7"/>
        <v>15</v>
      </c>
      <c r="S51" s="36">
        <v>236.7</v>
      </c>
      <c r="T51" s="116">
        <f t="shared" si="8"/>
        <v>14</v>
      </c>
      <c r="U51" s="36">
        <v>226.5</v>
      </c>
      <c r="V51" s="116">
        <f t="shared" si="9"/>
        <v>32</v>
      </c>
      <c r="W51" s="36">
        <v>57.8</v>
      </c>
      <c r="X51" s="116">
        <f t="shared" si="10"/>
        <v>33</v>
      </c>
      <c r="Y51" s="36">
        <v>56.5</v>
      </c>
      <c r="Z51" s="22" t="s">
        <v>96</v>
      </c>
    </row>
    <row r="52" spans="2:26" ht="12" customHeight="1">
      <c r="B52" s="18" t="s">
        <v>52</v>
      </c>
      <c r="C52" s="113">
        <f t="shared" si="0"/>
        <v>27</v>
      </c>
      <c r="D52" s="35">
        <v>1380.4</v>
      </c>
      <c r="E52" s="115">
        <f t="shared" si="1"/>
        <v>18</v>
      </c>
      <c r="F52" s="35">
        <v>85.9</v>
      </c>
      <c r="G52" s="115">
        <f t="shared" si="2"/>
        <v>26</v>
      </c>
      <c r="H52" s="35">
        <v>92.9</v>
      </c>
      <c r="I52" s="115">
        <f t="shared" si="3"/>
        <v>37</v>
      </c>
      <c r="J52" s="35">
        <v>0</v>
      </c>
      <c r="K52" s="115">
        <f t="shared" si="4"/>
        <v>21</v>
      </c>
      <c r="L52" s="35">
        <v>45</v>
      </c>
      <c r="M52" s="26"/>
      <c r="N52" s="115">
        <f t="shared" si="5"/>
        <v>23</v>
      </c>
      <c r="O52" s="35">
        <v>83.5</v>
      </c>
      <c r="P52" s="115">
        <f t="shared" si="6"/>
        <v>19</v>
      </c>
      <c r="Q52" s="124">
        <v>40.58459808881394</v>
      </c>
      <c r="R52" s="115">
        <f t="shared" si="7"/>
        <v>22</v>
      </c>
      <c r="S52" s="35">
        <v>213.5</v>
      </c>
      <c r="T52" s="115">
        <f t="shared" si="8"/>
        <v>22</v>
      </c>
      <c r="U52" s="35">
        <v>201.7</v>
      </c>
      <c r="V52" s="115">
        <f t="shared" si="9"/>
        <v>35</v>
      </c>
      <c r="W52" s="35">
        <v>56.8</v>
      </c>
      <c r="X52" s="115">
        <f t="shared" si="10"/>
        <v>37</v>
      </c>
      <c r="Y52" s="35">
        <v>55.8</v>
      </c>
      <c r="Z52" s="21" t="s">
        <v>75</v>
      </c>
    </row>
    <row r="53" spans="2:44" s="142" customFormat="1" ht="24" customHeight="1">
      <c r="B53" s="149" t="s">
        <v>53</v>
      </c>
      <c r="C53" s="135">
        <f t="shared" si="0"/>
        <v>11</v>
      </c>
      <c r="D53" s="136">
        <v>1599.1</v>
      </c>
      <c r="E53" s="137">
        <f t="shared" si="1"/>
        <v>8</v>
      </c>
      <c r="F53" s="136">
        <v>88.5</v>
      </c>
      <c r="G53" s="137">
        <f t="shared" si="2"/>
        <v>8</v>
      </c>
      <c r="H53" s="136">
        <v>95.7</v>
      </c>
      <c r="I53" s="137">
        <f t="shared" si="3"/>
        <v>3</v>
      </c>
      <c r="J53" s="136">
        <v>12.1</v>
      </c>
      <c r="K53" s="137">
        <f t="shared" si="4"/>
        <v>24</v>
      </c>
      <c r="L53" s="136">
        <v>41.8</v>
      </c>
      <c r="M53" s="146"/>
      <c r="N53" s="137">
        <f t="shared" si="5"/>
        <v>13</v>
      </c>
      <c r="O53" s="136">
        <v>86.2</v>
      </c>
      <c r="P53" s="137">
        <f t="shared" si="6"/>
        <v>15</v>
      </c>
      <c r="Q53" s="148">
        <v>41.89693801344287</v>
      </c>
      <c r="R53" s="137">
        <f t="shared" si="7"/>
        <v>21</v>
      </c>
      <c r="S53" s="136">
        <v>218.7</v>
      </c>
      <c r="T53" s="137">
        <f t="shared" si="8"/>
        <v>21</v>
      </c>
      <c r="U53" s="136">
        <v>208.3</v>
      </c>
      <c r="V53" s="137">
        <f t="shared" si="9"/>
        <v>16</v>
      </c>
      <c r="W53" s="136">
        <v>67.2</v>
      </c>
      <c r="X53" s="137">
        <f t="shared" si="10"/>
        <v>18</v>
      </c>
      <c r="Y53" s="136">
        <v>64.6</v>
      </c>
      <c r="Z53" s="141" t="s">
        <v>109</v>
      </c>
      <c r="AB53" s="144"/>
      <c r="AE53" s="144"/>
      <c r="AG53" s="144"/>
      <c r="AI53" s="144"/>
      <c r="AK53" s="144"/>
      <c r="AM53" s="144"/>
      <c r="AO53" s="144"/>
      <c r="AQ53" s="145"/>
      <c r="AR53" s="145"/>
    </row>
    <row r="54" spans="2:26" ht="12" customHeight="1">
      <c r="B54" s="52" t="s">
        <v>54</v>
      </c>
      <c r="C54" s="114">
        <f t="shared" si="0"/>
        <v>42</v>
      </c>
      <c r="D54" s="53">
        <v>1155.2</v>
      </c>
      <c r="E54" s="117">
        <f t="shared" si="1"/>
        <v>3</v>
      </c>
      <c r="F54" s="53">
        <v>89.8</v>
      </c>
      <c r="G54" s="117">
        <f t="shared" si="2"/>
        <v>5</v>
      </c>
      <c r="H54" s="53">
        <v>96.1</v>
      </c>
      <c r="I54" s="117">
        <f t="shared" si="3"/>
        <v>37</v>
      </c>
      <c r="J54" s="53">
        <v>0</v>
      </c>
      <c r="K54" s="117">
        <f t="shared" si="4"/>
        <v>26</v>
      </c>
      <c r="L54" s="53">
        <v>40.8</v>
      </c>
      <c r="M54" s="26"/>
      <c r="N54" s="117">
        <f t="shared" si="5"/>
        <v>4</v>
      </c>
      <c r="O54" s="53">
        <v>88</v>
      </c>
      <c r="P54" s="117">
        <f t="shared" si="6"/>
        <v>12</v>
      </c>
      <c r="Q54" s="125">
        <v>42.66365688487584</v>
      </c>
      <c r="R54" s="117">
        <f t="shared" si="7"/>
        <v>34</v>
      </c>
      <c r="S54" s="53">
        <v>188</v>
      </c>
      <c r="T54" s="117">
        <f t="shared" si="8"/>
        <v>32</v>
      </c>
      <c r="U54" s="53">
        <v>179.5</v>
      </c>
      <c r="V54" s="117">
        <f t="shared" si="9"/>
        <v>39</v>
      </c>
      <c r="W54" s="53">
        <v>53.8</v>
      </c>
      <c r="X54" s="117">
        <f t="shared" si="10"/>
        <v>39</v>
      </c>
      <c r="Y54" s="53">
        <v>52.4</v>
      </c>
      <c r="Z54" s="56" t="s">
        <v>110</v>
      </c>
    </row>
    <row r="55" spans="2:26" ht="13.5">
      <c r="B55" s="24"/>
      <c r="C55" s="23"/>
      <c r="D55" s="9"/>
      <c r="E55" s="9"/>
      <c r="F55" s="9"/>
      <c r="G55" s="9"/>
      <c r="H55" s="9"/>
      <c r="I55" s="10"/>
      <c r="K55" s="9"/>
      <c r="L55" s="9"/>
      <c r="M55" s="30"/>
      <c r="N55" s="9"/>
      <c r="O55" s="9"/>
      <c r="P55" s="9"/>
      <c r="Q55" s="9"/>
      <c r="R55" s="10"/>
      <c r="T55" s="10"/>
      <c r="V55" s="10"/>
      <c r="X55" s="10"/>
      <c r="Z55" s="9"/>
    </row>
    <row r="56" spans="3:24" ht="13.5">
      <c r="C56" s="23"/>
      <c r="D56" s="9"/>
      <c r="E56" s="9"/>
      <c r="F56" s="9"/>
      <c r="G56" s="9"/>
      <c r="H56" s="9"/>
      <c r="I56" s="10"/>
      <c r="K56" s="9"/>
      <c r="L56" s="9"/>
      <c r="M56" s="30"/>
      <c r="N56" s="9"/>
      <c r="O56" s="9"/>
      <c r="P56" s="9"/>
      <c r="Q56" s="9"/>
      <c r="R56" s="10"/>
      <c r="T56" s="10"/>
      <c r="V56" s="10"/>
      <c r="X56" s="10"/>
    </row>
    <row r="57" spans="3:24" ht="13.5">
      <c r="C57" s="9"/>
      <c r="D57" s="9"/>
      <c r="E57" s="9"/>
      <c r="F57" s="9"/>
      <c r="G57" s="9"/>
      <c r="H57" s="9"/>
      <c r="I57" s="10"/>
      <c r="K57" s="9"/>
      <c r="L57" s="9"/>
      <c r="M57" s="30"/>
      <c r="N57" s="9"/>
      <c r="O57" s="9"/>
      <c r="P57" s="9"/>
      <c r="Q57" s="9"/>
      <c r="R57" s="10"/>
      <c r="T57" s="10"/>
      <c r="V57" s="10"/>
      <c r="X57" s="10"/>
    </row>
    <row r="58" spans="3:24" ht="13.5">
      <c r="C58" s="9"/>
      <c r="D58" s="9"/>
      <c r="E58" s="9"/>
      <c r="F58" s="9"/>
      <c r="G58" s="9"/>
      <c r="H58" s="9"/>
      <c r="I58" s="10"/>
      <c r="K58" s="9"/>
      <c r="L58" s="9"/>
      <c r="M58" s="30"/>
      <c r="N58" s="9"/>
      <c r="O58" s="9"/>
      <c r="P58" s="9"/>
      <c r="Q58" s="9"/>
      <c r="R58" s="10"/>
      <c r="T58" s="10"/>
      <c r="V58" s="10"/>
      <c r="X58" s="10"/>
    </row>
    <row r="59" spans="3:24" ht="13.5">
      <c r="C59" s="9"/>
      <c r="D59" s="9"/>
      <c r="E59" s="9"/>
      <c r="F59" s="9"/>
      <c r="G59" s="9"/>
      <c r="H59" s="9"/>
      <c r="I59" s="10"/>
      <c r="K59" s="9"/>
      <c r="L59" s="9"/>
      <c r="M59" s="30"/>
      <c r="N59" s="9"/>
      <c r="O59" s="9"/>
      <c r="P59" s="9"/>
      <c r="Q59" s="9"/>
      <c r="R59" s="10"/>
      <c r="T59" s="10"/>
      <c r="V59" s="10"/>
      <c r="X59" s="10"/>
    </row>
    <row r="60" spans="3:24" ht="13.5">
      <c r="C60" s="9"/>
      <c r="D60" s="9"/>
      <c r="E60" s="9"/>
      <c r="F60" s="9"/>
      <c r="G60" s="9"/>
      <c r="H60" s="9"/>
      <c r="I60" s="10"/>
      <c r="K60" s="9"/>
      <c r="L60" s="9"/>
      <c r="M60" s="30"/>
      <c r="N60" s="9"/>
      <c r="O60" s="9"/>
      <c r="P60" s="9"/>
      <c r="Q60" s="9"/>
      <c r="R60" s="10"/>
      <c r="T60" s="10"/>
      <c r="V60" s="10"/>
      <c r="X60" s="10"/>
    </row>
    <row r="61" spans="3:24" ht="13.5">
      <c r="C61" s="9"/>
      <c r="D61" s="9"/>
      <c r="E61" s="9"/>
      <c r="F61" s="9"/>
      <c r="G61" s="9"/>
      <c r="H61" s="9"/>
      <c r="I61" s="10"/>
      <c r="K61" s="9"/>
      <c r="L61" s="9"/>
      <c r="M61" s="30"/>
      <c r="N61" s="9"/>
      <c r="O61" s="9"/>
      <c r="P61" s="9"/>
      <c r="Q61" s="9"/>
      <c r="R61" s="10"/>
      <c r="T61" s="10"/>
      <c r="V61" s="10"/>
      <c r="X61" s="10"/>
    </row>
    <row r="62" spans="3:24" ht="13.5">
      <c r="C62" s="9"/>
      <c r="D62" s="9"/>
      <c r="E62" s="9"/>
      <c r="F62" s="9"/>
      <c r="G62" s="9"/>
      <c r="H62" s="9"/>
      <c r="I62" s="10"/>
      <c r="K62" s="9"/>
      <c r="L62" s="9"/>
      <c r="M62" s="30"/>
      <c r="N62" s="9"/>
      <c r="O62" s="9"/>
      <c r="P62" s="9"/>
      <c r="Q62" s="9"/>
      <c r="R62" s="10"/>
      <c r="T62" s="10"/>
      <c r="V62" s="10"/>
      <c r="X62" s="10"/>
    </row>
    <row r="63" spans="3:24" ht="13.5">
      <c r="C63" s="9"/>
      <c r="D63" s="9"/>
      <c r="E63" s="9"/>
      <c r="F63" s="9"/>
      <c r="G63" s="9"/>
      <c r="H63" s="9"/>
      <c r="I63" s="10"/>
      <c r="K63" s="9"/>
      <c r="L63" s="9"/>
      <c r="M63" s="30"/>
      <c r="N63" s="9"/>
      <c r="O63" s="9"/>
      <c r="P63" s="9"/>
      <c r="Q63" s="9"/>
      <c r="R63" s="10"/>
      <c r="T63" s="10"/>
      <c r="V63" s="10"/>
      <c r="X63" s="10"/>
    </row>
    <row r="64" spans="3:24" ht="13.5">
      <c r="C64" s="9"/>
      <c r="D64" s="9"/>
      <c r="E64" s="9"/>
      <c r="F64" s="9"/>
      <c r="G64" s="9"/>
      <c r="H64" s="9"/>
      <c r="I64" s="10"/>
      <c r="K64" s="9"/>
      <c r="L64" s="9"/>
      <c r="M64" s="30"/>
      <c r="N64" s="9"/>
      <c r="O64" s="9"/>
      <c r="P64" s="9"/>
      <c r="Q64" s="9"/>
      <c r="R64" s="10"/>
      <c r="T64" s="10"/>
      <c r="V64" s="10"/>
      <c r="X64" s="10"/>
    </row>
    <row r="65" spans="3:24" ht="13.5">
      <c r="C65" s="9"/>
      <c r="D65" s="9"/>
      <c r="E65" s="9"/>
      <c r="F65" s="9"/>
      <c r="G65" s="9"/>
      <c r="H65" s="9"/>
      <c r="I65" s="10"/>
      <c r="K65" s="9"/>
      <c r="L65" s="9"/>
      <c r="M65" s="30"/>
      <c r="N65" s="9"/>
      <c r="O65" s="9"/>
      <c r="P65" s="9"/>
      <c r="Q65" s="9"/>
      <c r="R65" s="10"/>
      <c r="T65" s="10"/>
      <c r="V65" s="10"/>
      <c r="X65" s="10"/>
    </row>
    <row r="66" spans="3:24" ht="13.5">
      <c r="C66" s="9"/>
      <c r="D66" s="9"/>
      <c r="E66" s="9"/>
      <c r="F66" s="9"/>
      <c r="G66" s="9"/>
      <c r="H66" s="9"/>
      <c r="I66" s="10"/>
      <c r="K66" s="9"/>
      <c r="L66" s="9"/>
      <c r="M66" s="30"/>
      <c r="N66" s="9"/>
      <c r="O66" s="9"/>
      <c r="P66" s="9"/>
      <c r="Q66" s="9"/>
      <c r="R66" s="10"/>
      <c r="T66" s="10"/>
      <c r="V66" s="10"/>
      <c r="X66" s="10"/>
    </row>
    <row r="67" spans="3:24" ht="13.5">
      <c r="C67" s="9"/>
      <c r="D67" s="9"/>
      <c r="E67" s="9"/>
      <c r="F67" s="9"/>
      <c r="G67" s="9"/>
      <c r="H67" s="9"/>
      <c r="I67" s="10"/>
      <c r="K67" s="9"/>
      <c r="L67" s="9"/>
      <c r="M67" s="30"/>
      <c r="N67" s="9"/>
      <c r="O67" s="9"/>
      <c r="P67" s="9"/>
      <c r="Q67" s="9"/>
      <c r="R67" s="10"/>
      <c r="T67" s="10"/>
      <c r="V67" s="10"/>
      <c r="X67" s="10"/>
    </row>
    <row r="68" spans="3:24" ht="13.5">
      <c r="C68" s="9"/>
      <c r="D68" s="9"/>
      <c r="E68" s="9"/>
      <c r="F68" s="9"/>
      <c r="G68" s="9"/>
      <c r="H68" s="9"/>
      <c r="I68" s="10"/>
      <c r="K68" s="9"/>
      <c r="L68" s="9"/>
      <c r="M68" s="30"/>
      <c r="N68" s="9"/>
      <c r="O68" s="9"/>
      <c r="P68" s="9"/>
      <c r="Q68" s="9"/>
      <c r="R68" s="10"/>
      <c r="T68" s="10"/>
      <c r="V68" s="10"/>
      <c r="X68" s="10"/>
    </row>
    <row r="69" spans="3:24" ht="13.5">
      <c r="C69" s="9"/>
      <c r="D69" s="9"/>
      <c r="E69" s="9"/>
      <c r="F69" s="9"/>
      <c r="G69" s="9"/>
      <c r="H69" s="9"/>
      <c r="I69" s="10"/>
      <c r="K69" s="9"/>
      <c r="L69" s="9"/>
      <c r="M69" s="30"/>
      <c r="N69" s="9"/>
      <c r="O69" s="9"/>
      <c r="P69" s="9"/>
      <c r="Q69" s="9"/>
      <c r="R69" s="10"/>
      <c r="T69" s="10"/>
      <c r="V69" s="10"/>
      <c r="X69" s="10"/>
    </row>
    <row r="70" spans="3:24" ht="13.5">
      <c r="C70" s="9"/>
      <c r="D70" s="9"/>
      <c r="E70" s="9"/>
      <c r="F70" s="9"/>
      <c r="G70" s="9"/>
      <c r="H70" s="9"/>
      <c r="I70" s="10"/>
      <c r="K70" s="9"/>
      <c r="L70" s="9"/>
      <c r="M70" s="30"/>
      <c r="N70" s="9"/>
      <c r="O70" s="9"/>
      <c r="P70" s="9"/>
      <c r="Q70" s="9"/>
      <c r="R70" s="10"/>
      <c r="T70" s="10"/>
      <c r="V70" s="10"/>
      <c r="X70" s="10"/>
    </row>
  </sheetData>
  <mergeCells count="17">
    <mergeCell ref="B4:B6"/>
    <mergeCell ref="C4:D5"/>
    <mergeCell ref="T5:U5"/>
    <mergeCell ref="G5:H5"/>
    <mergeCell ref="E4:F5"/>
    <mergeCell ref="P4:Q5"/>
    <mergeCell ref="R4:S5"/>
    <mergeCell ref="N5:O5"/>
    <mergeCell ref="Z4:Z6"/>
    <mergeCell ref="T4:U4"/>
    <mergeCell ref="G4:L4"/>
    <mergeCell ref="X4:Y4"/>
    <mergeCell ref="X5:Y5"/>
    <mergeCell ref="V4:W5"/>
    <mergeCell ref="I5:J5"/>
    <mergeCell ref="K5:L5"/>
    <mergeCell ref="N4:O4"/>
  </mergeCells>
  <printOptions horizontalCentered="1" verticalCentered="1"/>
  <pageMargins left="0.5905511811023623" right="0.3937007874015748" top="0" bottom="0" header="0.5118110236220472" footer="0.5118110236220472"/>
  <pageSetup blackAndWhite="1" fitToWidth="0" orientation="portrait" paperSize="9" scale="88" r:id="rId1"/>
  <colBreaks count="1" manualBreakCount="1">
    <brk id="13" max="63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B1:AT70"/>
  <sheetViews>
    <sheetView zoomScaleSheetLayoutView="100" workbookViewId="0" topLeftCell="B1">
      <pane xSplit="1" ySplit="6" topLeftCell="AA7" activePane="bottomRight" state="frozen"/>
      <selection pane="topLeft" activeCell="B1" sqref="B1"/>
      <selection pane="topRight" activeCell="C1" sqref="C1"/>
      <selection pane="bottomLeft" activeCell="B7" sqref="B7"/>
      <selection pane="bottomRight" activeCell="D23" sqref="D23"/>
    </sheetView>
  </sheetViews>
  <sheetFormatPr defaultColWidth="9.00390625" defaultRowHeight="13.5"/>
  <cols>
    <col min="1" max="1" width="6.25390625" style="1" customWidth="1"/>
    <col min="2" max="2" width="8.625" style="6" customWidth="1"/>
    <col min="3" max="3" width="5.125" style="6" customWidth="1"/>
    <col min="4" max="4" width="9.625" style="6" customWidth="1"/>
    <col min="5" max="5" width="5.125" style="6" customWidth="1"/>
    <col min="6" max="6" width="9.625" style="6" customWidth="1"/>
    <col min="7" max="7" width="5.125" style="6" customWidth="1"/>
    <col min="8" max="8" width="9.625" style="6" customWidth="1"/>
    <col min="9" max="9" width="5.125" style="5" customWidth="1"/>
    <col min="10" max="10" width="9.625" style="5" customWidth="1"/>
    <col min="11" max="11" width="5.125" style="6" customWidth="1"/>
    <col min="12" max="12" width="9.625" style="6" customWidth="1"/>
    <col min="13" max="13" width="5.125" style="6" customWidth="1"/>
    <col min="14" max="14" width="9.625" style="9" customWidth="1"/>
    <col min="15" max="15" width="3.625" style="12" customWidth="1"/>
    <col min="16" max="16" width="5.125" style="6" customWidth="1"/>
    <col min="17" max="17" width="9.625" style="6" customWidth="1"/>
    <col min="18" max="18" width="5.125" style="5" customWidth="1"/>
    <col min="19" max="19" width="9.625" style="5" customWidth="1"/>
    <col min="20" max="20" width="5.125" style="6" customWidth="1"/>
    <col min="21" max="21" width="9.625" style="6" customWidth="1"/>
    <col min="22" max="22" width="5.125" style="6" customWidth="1"/>
    <col min="23" max="23" width="9.625" style="6" customWidth="1"/>
    <col min="24" max="24" width="5.125" style="5" customWidth="1"/>
    <col min="25" max="25" width="9.625" style="5" customWidth="1"/>
    <col min="26" max="26" width="5.125" style="5" customWidth="1"/>
    <col min="27" max="27" width="9.625" style="5" customWidth="1"/>
    <col min="28" max="28" width="5.125" style="6" customWidth="1"/>
    <col min="29" max="29" width="9.00390625" style="1" customWidth="1"/>
    <col min="30" max="30" width="9.00390625" style="3" customWidth="1"/>
    <col min="31" max="32" width="9.00390625" style="1" customWidth="1"/>
    <col min="33" max="33" width="9.00390625" style="3" customWidth="1"/>
    <col min="34" max="34" width="9.00390625" style="1" customWidth="1"/>
    <col min="35" max="35" width="9.00390625" style="3" customWidth="1"/>
    <col min="36" max="36" width="9.00390625" style="1" customWidth="1"/>
    <col min="37" max="37" width="9.00390625" style="3" customWidth="1"/>
    <col min="38" max="38" width="9.00390625" style="1" customWidth="1"/>
    <col min="39" max="39" width="9.00390625" style="3" customWidth="1"/>
    <col min="40" max="40" width="9.00390625" style="1" customWidth="1"/>
    <col min="41" max="41" width="9.00390625" style="3" customWidth="1"/>
    <col min="42" max="42" width="9.00390625" style="1" customWidth="1"/>
    <col min="43" max="43" width="9.00390625" style="3" customWidth="1"/>
    <col min="44" max="44" width="9.00390625" style="1" customWidth="1"/>
    <col min="45" max="46" width="9.00390625" style="4" customWidth="1"/>
    <col min="47" max="16384" width="9.00390625" style="1" customWidth="1"/>
  </cols>
  <sheetData>
    <row r="1" spans="2:46" ht="18.75">
      <c r="B1" s="63" t="s">
        <v>55</v>
      </c>
      <c r="C1" s="51"/>
      <c r="D1" s="51"/>
      <c r="E1" s="60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51"/>
      <c r="Z1" s="51"/>
      <c r="AA1" s="1"/>
      <c r="AB1" s="3"/>
      <c r="AD1" s="1"/>
      <c r="AE1" s="3"/>
      <c r="AQ1" s="4"/>
      <c r="AR1" s="4"/>
      <c r="AS1" s="1"/>
      <c r="AT1" s="1"/>
    </row>
    <row r="2" spans="2:46" ht="18.75">
      <c r="B2" s="63" t="s">
        <v>156</v>
      </c>
      <c r="C2" s="7"/>
      <c r="E2" s="60" t="s">
        <v>184</v>
      </c>
      <c r="F2" s="61"/>
      <c r="G2" s="61"/>
      <c r="H2" s="61"/>
      <c r="I2" s="61"/>
      <c r="J2" s="61"/>
      <c r="K2" s="61"/>
      <c r="L2" s="61"/>
      <c r="M2" s="61"/>
      <c r="N2" s="1"/>
      <c r="O2" s="61"/>
      <c r="P2" s="60" t="s">
        <v>181</v>
      </c>
      <c r="Q2" s="61"/>
      <c r="R2" s="61"/>
      <c r="S2" s="61"/>
      <c r="T2" s="61"/>
      <c r="U2" s="61"/>
      <c r="V2" s="61"/>
      <c r="W2" s="61"/>
      <c r="X2" s="61"/>
      <c r="Z2" s="13"/>
      <c r="AA2" s="1"/>
      <c r="AB2" s="3"/>
      <c r="AD2" s="1"/>
      <c r="AE2" s="3"/>
      <c r="AQ2" s="4"/>
      <c r="AR2" s="4"/>
      <c r="AS2" s="1"/>
      <c r="AT2" s="1"/>
    </row>
    <row r="3" spans="2:46" ht="14.25" thickBot="1">
      <c r="B3" s="8"/>
      <c r="C3" s="8"/>
      <c r="D3" s="8"/>
      <c r="E3" s="8"/>
      <c r="F3" s="8"/>
      <c r="G3" s="8"/>
      <c r="H3" s="8"/>
      <c r="I3" s="11"/>
      <c r="J3" s="11"/>
      <c r="K3" s="8"/>
      <c r="L3" s="8"/>
      <c r="M3" s="12"/>
      <c r="N3" s="122"/>
      <c r="P3" s="8"/>
      <c r="Q3" s="8"/>
      <c r="R3" s="11"/>
      <c r="S3" s="11"/>
      <c r="T3" s="11"/>
      <c r="U3" s="11"/>
      <c r="V3" s="11"/>
      <c r="W3" s="11"/>
      <c r="X3" s="11"/>
      <c r="Y3" s="11"/>
      <c r="Z3" s="50"/>
      <c r="AA3" s="1"/>
      <c r="AB3" s="50" t="s">
        <v>208</v>
      </c>
      <c r="AD3" s="1"/>
      <c r="AE3" s="3"/>
      <c r="AQ3" s="4"/>
      <c r="AR3" s="4"/>
      <c r="AS3" s="1"/>
      <c r="AT3" s="1"/>
    </row>
    <row r="4" spans="2:29" ht="10.5" customHeight="1">
      <c r="B4" s="175" t="s">
        <v>1</v>
      </c>
      <c r="C4" s="171" t="s">
        <v>193</v>
      </c>
      <c r="D4" s="172"/>
      <c r="E4" s="186"/>
      <c r="F4" s="186"/>
      <c r="G4" s="171" t="s">
        <v>197</v>
      </c>
      <c r="H4" s="172"/>
      <c r="I4" s="171" t="s">
        <v>198</v>
      </c>
      <c r="J4" s="172"/>
      <c r="K4" s="171" t="s">
        <v>199</v>
      </c>
      <c r="L4" s="172"/>
      <c r="M4" s="171" t="s">
        <v>200</v>
      </c>
      <c r="N4" s="172"/>
      <c r="O4" s="29"/>
      <c r="P4" s="172" t="s">
        <v>157</v>
      </c>
      <c r="Q4" s="194"/>
      <c r="R4" s="171" t="s">
        <v>158</v>
      </c>
      <c r="S4" s="172"/>
      <c r="T4" s="171" t="s">
        <v>159</v>
      </c>
      <c r="U4" s="172"/>
      <c r="V4" s="171" t="s">
        <v>160</v>
      </c>
      <c r="W4" s="172"/>
      <c r="X4" s="171" t="s">
        <v>161</v>
      </c>
      <c r="Y4" s="172"/>
      <c r="Z4" s="171" t="s">
        <v>162</v>
      </c>
      <c r="AA4" s="194"/>
      <c r="AB4" s="168" t="s">
        <v>1</v>
      </c>
      <c r="AC4" s="2"/>
    </row>
    <row r="5" spans="2:29" ht="33" customHeight="1">
      <c r="B5" s="176"/>
      <c r="C5" s="173"/>
      <c r="D5" s="178"/>
      <c r="E5" s="173" t="s">
        <v>163</v>
      </c>
      <c r="F5" s="190"/>
      <c r="G5" s="173"/>
      <c r="H5" s="174"/>
      <c r="I5" s="173"/>
      <c r="J5" s="174"/>
      <c r="K5" s="173"/>
      <c r="L5" s="174"/>
      <c r="M5" s="173"/>
      <c r="N5" s="174"/>
      <c r="O5" s="29"/>
      <c r="P5" s="174"/>
      <c r="Q5" s="178"/>
      <c r="R5" s="173"/>
      <c r="S5" s="174"/>
      <c r="T5" s="173"/>
      <c r="U5" s="174"/>
      <c r="V5" s="173"/>
      <c r="W5" s="174"/>
      <c r="X5" s="173"/>
      <c r="Y5" s="174"/>
      <c r="Z5" s="173"/>
      <c r="AA5" s="178"/>
      <c r="AB5" s="169"/>
      <c r="AC5" s="2"/>
    </row>
    <row r="6" spans="2:29" ht="27.75" customHeight="1">
      <c r="B6" s="177"/>
      <c r="C6" s="15" t="s">
        <v>2</v>
      </c>
      <c r="D6" s="16" t="s">
        <v>116</v>
      </c>
      <c r="E6" s="15" t="s">
        <v>2</v>
      </c>
      <c r="F6" s="16" t="s">
        <v>116</v>
      </c>
      <c r="G6" s="15" t="s">
        <v>2</v>
      </c>
      <c r="H6" s="16" t="s">
        <v>116</v>
      </c>
      <c r="I6" s="15" t="s">
        <v>2</v>
      </c>
      <c r="J6" s="16" t="s">
        <v>116</v>
      </c>
      <c r="K6" s="15" t="s">
        <v>2</v>
      </c>
      <c r="L6" s="16" t="s">
        <v>116</v>
      </c>
      <c r="M6" s="15" t="s">
        <v>2</v>
      </c>
      <c r="N6" s="59" t="s">
        <v>116</v>
      </c>
      <c r="O6" s="29"/>
      <c r="P6" s="43" t="s">
        <v>2</v>
      </c>
      <c r="Q6" s="16" t="s">
        <v>116</v>
      </c>
      <c r="R6" s="15" t="s">
        <v>2</v>
      </c>
      <c r="S6" s="16" t="s">
        <v>116</v>
      </c>
      <c r="T6" s="15" t="s">
        <v>2</v>
      </c>
      <c r="U6" s="16" t="s">
        <v>116</v>
      </c>
      <c r="V6" s="15" t="s">
        <v>2</v>
      </c>
      <c r="W6" s="14" t="s">
        <v>116</v>
      </c>
      <c r="X6" s="15" t="s">
        <v>2</v>
      </c>
      <c r="Y6" s="16" t="s">
        <v>116</v>
      </c>
      <c r="Z6" s="15" t="s">
        <v>2</v>
      </c>
      <c r="AA6" s="16" t="s">
        <v>116</v>
      </c>
      <c r="AB6" s="170"/>
      <c r="AC6" s="2"/>
    </row>
    <row r="7" spans="2:28" ht="12" customHeight="1">
      <c r="B7" s="17" t="s">
        <v>8</v>
      </c>
      <c r="C7" s="32"/>
      <c r="D7" s="34">
        <v>180.3</v>
      </c>
      <c r="E7" s="33"/>
      <c r="F7" s="34">
        <v>121.2</v>
      </c>
      <c r="G7" s="33"/>
      <c r="H7" s="34">
        <v>30.1</v>
      </c>
      <c r="I7" s="33"/>
      <c r="J7" s="34">
        <v>19.1</v>
      </c>
      <c r="K7" s="33"/>
      <c r="L7" s="34">
        <v>552.4</v>
      </c>
      <c r="M7" s="33"/>
      <c r="N7" s="34">
        <v>308.7</v>
      </c>
      <c r="O7" s="27"/>
      <c r="P7" s="33"/>
      <c r="Q7" s="34">
        <v>57.5</v>
      </c>
      <c r="R7" s="33"/>
      <c r="S7" s="34">
        <v>28.9</v>
      </c>
      <c r="T7" s="33"/>
      <c r="U7" s="34">
        <v>76.4</v>
      </c>
      <c r="V7" s="33"/>
      <c r="W7" s="34">
        <v>58</v>
      </c>
      <c r="X7" s="33"/>
      <c r="Y7" s="34">
        <v>56.7</v>
      </c>
      <c r="Z7" s="33"/>
      <c r="AA7" s="44">
        <v>25.5</v>
      </c>
      <c r="AB7" s="20" t="s">
        <v>71</v>
      </c>
    </row>
    <row r="8" spans="2:46" s="142" customFormat="1" ht="24" customHeight="1">
      <c r="B8" s="134" t="s">
        <v>9</v>
      </c>
      <c r="C8" s="135">
        <f aca="true" t="shared" si="0" ref="C8:C54">IF(D8="","",RANK(D8,D$8:D$54))</f>
        <v>20</v>
      </c>
      <c r="D8" s="136">
        <v>165.9</v>
      </c>
      <c r="E8" s="137">
        <f aca="true" t="shared" si="1" ref="E8:E54">IF(F8="","",RANK(F8,F$8:F$54))</f>
        <v>14</v>
      </c>
      <c r="F8" s="136">
        <v>121.3</v>
      </c>
      <c r="G8" s="137">
        <f aca="true" t="shared" si="2" ref="G8:G54">IF(H8="","",RANK(H8,H$8:H$54))</f>
        <v>11</v>
      </c>
      <c r="H8" s="136">
        <v>43.2</v>
      </c>
      <c r="I8" s="137">
        <f aca="true" t="shared" si="3" ref="I8:I54">IF(J8="","",RANK(J8,J$8:J$54))</f>
        <v>10</v>
      </c>
      <c r="J8" s="136">
        <v>23.8</v>
      </c>
      <c r="K8" s="137">
        <f aca="true" t="shared" si="4" ref="K8:K54">IF(L8="","",RANK(L8,L$8:L$54))</f>
        <v>19</v>
      </c>
      <c r="L8" s="136">
        <v>660.1</v>
      </c>
      <c r="M8" s="137">
        <f aca="true" t="shared" si="5" ref="M8:M54">IF(N8="","",RANK(N8,N$8:N$54))</f>
        <v>17</v>
      </c>
      <c r="N8" s="136">
        <v>430.2</v>
      </c>
      <c r="O8" s="146"/>
      <c r="P8" s="137">
        <f aca="true" t="shared" si="6" ref="P8:P54">IF(Q8="","",RANK(Q8,Q$8:Q$54))</f>
        <v>18</v>
      </c>
      <c r="Q8" s="136">
        <v>66.2</v>
      </c>
      <c r="R8" s="137">
        <f aca="true" t="shared" si="7" ref="R8:R54">IF(S8="","",RANK(S8,S$8:S$54))</f>
        <v>14</v>
      </c>
      <c r="S8" s="136">
        <v>37.8</v>
      </c>
      <c r="T8" s="137">
        <f aca="true" t="shared" si="8" ref="T8:T54">IF(U8="","",RANK(U8,U$8:U$54))</f>
        <v>35</v>
      </c>
      <c r="U8" s="136">
        <v>45.8</v>
      </c>
      <c r="V8" s="137">
        <f aca="true" t="shared" si="9" ref="V8:V54">IF(W8="","",RANK(W8,W$8:W$54))</f>
        <v>38</v>
      </c>
      <c r="W8" s="136">
        <v>34.8</v>
      </c>
      <c r="X8" s="137">
        <f aca="true" t="shared" si="10" ref="X8:X54">IF(Y8="","",RANK(Y8,Y$8:Y$54))</f>
        <v>38</v>
      </c>
      <c r="Y8" s="136">
        <v>33.8</v>
      </c>
      <c r="Z8" s="137">
        <f aca="true" t="shared" si="11" ref="Z8:Z54">IF(AA8="","",RANK(AA8,AA$8:AA$54))</f>
        <v>25</v>
      </c>
      <c r="AA8" s="147">
        <v>19.9</v>
      </c>
      <c r="AB8" s="141" t="s">
        <v>72</v>
      </c>
      <c r="AD8" s="144"/>
      <c r="AG8" s="144"/>
      <c r="AI8" s="144"/>
      <c r="AK8" s="144"/>
      <c r="AM8" s="144"/>
      <c r="AO8" s="144"/>
      <c r="AQ8" s="144"/>
      <c r="AS8" s="145"/>
      <c r="AT8" s="145"/>
    </row>
    <row r="9" spans="2:28" ht="12" customHeight="1">
      <c r="B9" s="18" t="s">
        <v>10</v>
      </c>
      <c r="C9" s="113">
        <f t="shared" si="0"/>
        <v>46</v>
      </c>
      <c r="D9" s="35">
        <v>114.6</v>
      </c>
      <c r="E9" s="115">
        <f t="shared" si="1"/>
        <v>46</v>
      </c>
      <c r="F9" s="35">
        <v>91.5</v>
      </c>
      <c r="G9" s="115">
        <f t="shared" si="2"/>
        <v>21</v>
      </c>
      <c r="H9" s="35">
        <v>38.8</v>
      </c>
      <c r="I9" s="115">
        <f t="shared" si="3"/>
        <v>24</v>
      </c>
      <c r="J9" s="35">
        <v>20.6</v>
      </c>
      <c r="K9" s="115">
        <f t="shared" si="4"/>
        <v>27</v>
      </c>
      <c r="L9" s="35">
        <v>593.8</v>
      </c>
      <c r="M9" s="115">
        <f t="shared" si="5"/>
        <v>19</v>
      </c>
      <c r="N9" s="35">
        <v>411.4</v>
      </c>
      <c r="O9" s="26"/>
      <c r="P9" s="115">
        <f t="shared" si="6"/>
        <v>45</v>
      </c>
      <c r="Q9" s="35">
        <v>34.2</v>
      </c>
      <c r="R9" s="115">
        <f t="shared" si="7"/>
        <v>6</v>
      </c>
      <c r="S9" s="35">
        <v>43.8</v>
      </c>
      <c r="T9" s="115">
        <f t="shared" si="8"/>
        <v>37</v>
      </c>
      <c r="U9" s="35">
        <v>44.9</v>
      </c>
      <c r="V9" s="115">
        <f t="shared" si="9"/>
        <v>43</v>
      </c>
      <c r="W9" s="35">
        <v>28</v>
      </c>
      <c r="X9" s="115">
        <f t="shared" si="10"/>
        <v>43</v>
      </c>
      <c r="Y9" s="35">
        <v>26.9</v>
      </c>
      <c r="Z9" s="115">
        <f t="shared" si="11"/>
        <v>8</v>
      </c>
      <c r="AA9" s="45">
        <v>30.1</v>
      </c>
      <c r="AB9" s="21" t="s">
        <v>73</v>
      </c>
    </row>
    <row r="10" spans="2:28" ht="12" customHeight="1">
      <c r="B10" s="18" t="s">
        <v>11</v>
      </c>
      <c r="C10" s="113">
        <f t="shared" si="0"/>
        <v>41</v>
      </c>
      <c r="D10" s="35">
        <v>136.4</v>
      </c>
      <c r="E10" s="115">
        <f t="shared" si="1"/>
        <v>36</v>
      </c>
      <c r="F10" s="35">
        <v>106.5</v>
      </c>
      <c r="G10" s="115">
        <f t="shared" si="2"/>
        <v>5</v>
      </c>
      <c r="H10" s="35">
        <v>48.4</v>
      </c>
      <c r="I10" s="115">
        <f t="shared" si="3"/>
        <v>5</v>
      </c>
      <c r="J10" s="35">
        <v>25.9</v>
      </c>
      <c r="K10" s="115">
        <f t="shared" si="4"/>
        <v>12</v>
      </c>
      <c r="L10" s="35">
        <v>718.2</v>
      </c>
      <c r="M10" s="115">
        <f t="shared" si="5"/>
        <v>32</v>
      </c>
      <c r="N10" s="35">
        <v>297.3</v>
      </c>
      <c r="O10" s="26"/>
      <c r="P10" s="115">
        <f t="shared" si="6"/>
        <v>34</v>
      </c>
      <c r="Q10" s="35">
        <v>51.7</v>
      </c>
      <c r="R10" s="115">
        <f t="shared" si="7"/>
        <v>10</v>
      </c>
      <c r="S10" s="35">
        <v>42.9</v>
      </c>
      <c r="T10" s="115">
        <f t="shared" si="8"/>
        <v>43</v>
      </c>
      <c r="U10" s="35">
        <v>39.8</v>
      </c>
      <c r="V10" s="115">
        <f t="shared" si="9"/>
        <v>46</v>
      </c>
      <c r="W10" s="35">
        <v>27</v>
      </c>
      <c r="X10" s="115">
        <f t="shared" si="10"/>
        <v>46</v>
      </c>
      <c r="Y10" s="35">
        <v>26</v>
      </c>
      <c r="Z10" s="115">
        <f t="shared" si="11"/>
        <v>35</v>
      </c>
      <c r="AA10" s="45">
        <v>16.1</v>
      </c>
      <c r="AB10" s="21" t="s">
        <v>74</v>
      </c>
    </row>
    <row r="11" spans="2:28" ht="12" customHeight="1">
      <c r="B11" s="18" t="s">
        <v>12</v>
      </c>
      <c r="C11" s="113">
        <f t="shared" si="0"/>
        <v>22</v>
      </c>
      <c r="D11" s="35">
        <v>162.5</v>
      </c>
      <c r="E11" s="115">
        <f t="shared" si="1"/>
        <v>26</v>
      </c>
      <c r="F11" s="35">
        <v>112</v>
      </c>
      <c r="G11" s="115">
        <f t="shared" si="2"/>
        <v>30</v>
      </c>
      <c r="H11" s="35">
        <v>35.4</v>
      </c>
      <c r="I11" s="115">
        <f t="shared" si="3"/>
        <v>13</v>
      </c>
      <c r="J11" s="35">
        <v>22.8</v>
      </c>
      <c r="K11" s="115">
        <f t="shared" si="4"/>
        <v>37</v>
      </c>
      <c r="L11" s="35">
        <v>504.5</v>
      </c>
      <c r="M11" s="115">
        <f t="shared" si="5"/>
        <v>30</v>
      </c>
      <c r="N11" s="35">
        <v>315.1</v>
      </c>
      <c r="O11" s="26"/>
      <c r="P11" s="115">
        <f t="shared" si="6"/>
        <v>41</v>
      </c>
      <c r="Q11" s="35">
        <v>42.3</v>
      </c>
      <c r="R11" s="115">
        <f t="shared" si="7"/>
        <v>17</v>
      </c>
      <c r="S11" s="35">
        <v>35.9</v>
      </c>
      <c r="T11" s="115">
        <f t="shared" si="8"/>
        <v>33</v>
      </c>
      <c r="U11" s="35">
        <v>49.4</v>
      </c>
      <c r="V11" s="115">
        <f t="shared" si="9"/>
        <v>34</v>
      </c>
      <c r="W11" s="35">
        <v>37.7</v>
      </c>
      <c r="X11" s="115">
        <f t="shared" si="10"/>
        <v>32</v>
      </c>
      <c r="Y11" s="35">
        <v>36.8</v>
      </c>
      <c r="Z11" s="115">
        <f t="shared" si="11"/>
        <v>18</v>
      </c>
      <c r="AA11" s="45">
        <v>23.1</v>
      </c>
      <c r="AB11" s="21" t="s">
        <v>75</v>
      </c>
    </row>
    <row r="12" spans="2:28" ht="12" customHeight="1">
      <c r="B12" s="18" t="s">
        <v>13</v>
      </c>
      <c r="C12" s="113">
        <f t="shared" si="0"/>
        <v>35</v>
      </c>
      <c r="D12" s="35">
        <v>143.2</v>
      </c>
      <c r="E12" s="115">
        <f t="shared" si="1"/>
        <v>24</v>
      </c>
      <c r="F12" s="35">
        <v>113.4</v>
      </c>
      <c r="G12" s="115">
        <f t="shared" si="2"/>
        <v>8</v>
      </c>
      <c r="H12" s="35">
        <v>44.4</v>
      </c>
      <c r="I12" s="115">
        <f t="shared" si="3"/>
        <v>7</v>
      </c>
      <c r="J12" s="35">
        <v>24.7</v>
      </c>
      <c r="K12" s="115">
        <f t="shared" si="4"/>
        <v>20</v>
      </c>
      <c r="L12" s="35">
        <v>638.7</v>
      </c>
      <c r="M12" s="115">
        <f t="shared" si="5"/>
        <v>27</v>
      </c>
      <c r="N12" s="35">
        <v>325.3</v>
      </c>
      <c r="O12" s="26"/>
      <c r="P12" s="115">
        <f t="shared" si="6"/>
        <v>24</v>
      </c>
      <c r="Q12" s="35">
        <v>61.9</v>
      </c>
      <c r="R12" s="115">
        <f t="shared" si="7"/>
        <v>12</v>
      </c>
      <c r="S12" s="35">
        <v>40.4</v>
      </c>
      <c r="T12" s="115">
        <f t="shared" si="8"/>
        <v>46</v>
      </c>
      <c r="U12" s="35">
        <v>35.1</v>
      </c>
      <c r="V12" s="115">
        <f t="shared" si="9"/>
        <v>47</v>
      </c>
      <c r="W12" s="35">
        <v>25.9</v>
      </c>
      <c r="X12" s="115">
        <f t="shared" si="10"/>
        <v>47</v>
      </c>
      <c r="Y12" s="35">
        <v>25.6</v>
      </c>
      <c r="Z12" s="115">
        <f t="shared" si="11"/>
        <v>32</v>
      </c>
      <c r="AA12" s="45">
        <v>16.7</v>
      </c>
      <c r="AB12" s="21" t="s">
        <v>76</v>
      </c>
    </row>
    <row r="13" spans="2:46" s="142" customFormat="1" ht="24" customHeight="1">
      <c r="B13" s="134" t="s">
        <v>14</v>
      </c>
      <c r="C13" s="135">
        <f t="shared" si="0"/>
        <v>43</v>
      </c>
      <c r="D13" s="136">
        <v>130.4</v>
      </c>
      <c r="E13" s="137">
        <f t="shared" si="1"/>
        <v>44</v>
      </c>
      <c r="F13" s="136">
        <v>95.3</v>
      </c>
      <c r="G13" s="137">
        <f t="shared" si="2"/>
        <v>15</v>
      </c>
      <c r="H13" s="136">
        <v>41.9</v>
      </c>
      <c r="I13" s="137">
        <f t="shared" si="3"/>
        <v>18</v>
      </c>
      <c r="J13" s="136">
        <v>21.2</v>
      </c>
      <c r="K13" s="137">
        <f t="shared" si="4"/>
        <v>21</v>
      </c>
      <c r="L13" s="136">
        <v>634.2</v>
      </c>
      <c r="M13" s="137">
        <f t="shared" si="5"/>
        <v>33</v>
      </c>
      <c r="N13" s="136">
        <v>282.3</v>
      </c>
      <c r="O13" s="146"/>
      <c r="P13" s="137">
        <f t="shared" si="6"/>
        <v>26</v>
      </c>
      <c r="Q13" s="136">
        <v>58.5</v>
      </c>
      <c r="R13" s="137">
        <f t="shared" si="7"/>
        <v>6</v>
      </c>
      <c r="S13" s="136">
        <v>43.8</v>
      </c>
      <c r="T13" s="137">
        <f t="shared" si="8"/>
        <v>40</v>
      </c>
      <c r="U13" s="136">
        <v>42.8</v>
      </c>
      <c r="V13" s="137">
        <f t="shared" si="9"/>
        <v>42</v>
      </c>
      <c r="W13" s="136">
        <v>29.1</v>
      </c>
      <c r="X13" s="137">
        <f t="shared" si="10"/>
        <v>41</v>
      </c>
      <c r="Y13" s="136">
        <v>28.1</v>
      </c>
      <c r="Z13" s="137">
        <f t="shared" si="11"/>
        <v>13</v>
      </c>
      <c r="AA13" s="147">
        <v>28.2</v>
      </c>
      <c r="AB13" s="141" t="s">
        <v>77</v>
      </c>
      <c r="AD13" s="144"/>
      <c r="AG13" s="144"/>
      <c r="AI13" s="144"/>
      <c r="AK13" s="144"/>
      <c r="AM13" s="144"/>
      <c r="AO13" s="144"/>
      <c r="AQ13" s="144"/>
      <c r="AS13" s="145"/>
      <c r="AT13" s="145"/>
    </row>
    <row r="14" spans="2:28" ht="12" customHeight="1">
      <c r="B14" s="18" t="s">
        <v>15</v>
      </c>
      <c r="C14" s="113">
        <f t="shared" si="0"/>
        <v>37</v>
      </c>
      <c r="D14" s="35">
        <v>140.7</v>
      </c>
      <c r="E14" s="115">
        <f t="shared" si="1"/>
        <v>34</v>
      </c>
      <c r="F14" s="35">
        <v>107.9</v>
      </c>
      <c r="G14" s="115">
        <f t="shared" si="2"/>
        <v>32</v>
      </c>
      <c r="H14" s="35">
        <v>35.3</v>
      </c>
      <c r="I14" s="115">
        <f t="shared" si="3"/>
        <v>25</v>
      </c>
      <c r="J14" s="35">
        <v>20.2</v>
      </c>
      <c r="K14" s="115">
        <f t="shared" si="4"/>
        <v>33</v>
      </c>
      <c r="L14" s="35">
        <v>532.2</v>
      </c>
      <c r="M14" s="115">
        <f t="shared" si="5"/>
        <v>16</v>
      </c>
      <c r="N14" s="35">
        <v>432.3</v>
      </c>
      <c r="O14" s="26"/>
      <c r="P14" s="115">
        <f t="shared" si="6"/>
        <v>40</v>
      </c>
      <c r="Q14" s="35">
        <v>43.8</v>
      </c>
      <c r="R14" s="115">
        <f t="shared" si="7"/>
        <v>11</v>
      </c>
      <c r="S14" s="35">
        <v>40.8</v>
      </c>
      <c r="T14" s="115">
        <f t="shared" si="8"/>
        <v>25</v>
      </c>
      <c r="U14" s="35">
        <v>55.5</v>
      </c>
      <c r="V14" s="115">
        <f t="shared" si="9"/>
        <v>35</v>
      </c>
      <c r="W14" s="35">
        <v>36.3</v>
      </c>
      <c r="X14" s="115">
        <f t="shared" si="10"/>
        <v>36</v>
      </c>
      <c r="Y14" s="35">
        <v>35.5</v>
      </c>
      <c r="Z14" s="115">
        <f t="shared" si="11"/>
        <v>21</v>
      </c>
      <c r="AA14" s="45">
        <v>21.6</v>
      </c>
      <c r="AB14" s="21" t="s">
        <v>78</v>
      </c>
    </row>
    <row r="15" spans="2:28" ht="12" customHeight="1">
      <c r="B15" s="18" t="s">
        <v>16</v>
      </c>
      <c r="C15" s="113">
        <f t="shared" si="0"/>
        <v>16</v>
      </c>
      <c r="D15" s="35">
        <v>172</v>
      </c>
      <c r="E15" s="115">
        <f t="shared" si="1"/>
        <v>31</v>
      </c>
      <c r="F15" s="35">
        <v>108.1</v>
      </c>
      <c r="G15" s="115">
        <f t="shared" si="2"/>
        <v>39</v>
      </c>
      <c r="H15" s="35">
        <v>28</v>
      </c>
      <c r="I15" s="115">
        <f t="shared" si="3"/>
        <v>45</v>
      </c>
      <c r="J15" s="35">
        <v>13.1</v>
      </c>
      <c r="K15" s="115">
        <f t="shared" si="4"/>
        <v>45</v>
      </c>
      <c r="L15" s="35">
        <v>394.8</v>
      </c>
      <c r="M15" s="115">
        <f t="shared" si="5"/>
        <v>34</v>
      </c>
      <c r="N15" s="35">
        <v>276.8</v>
      </c>
      <c r="O15" s="26"/>
      <c r="P15" s="115">
        <f t="shared" si="6"/>
        <v>44</v>
      </c>
      <c r="Q15" s="35">
        <v>39.7</v>
      </c>
      <c r="R15" s="115">
        <f t="shared" si="7"/>
        <v>41</v>
      </c>
      <c r="S15" s="35">
        <v>21.3</v>
      </c>
      <c r="T15" s="115">
        <f t="shared" si="8"/>
        <v>41</v>
      </c>
      <c r="U15" s="35">
        <v>41.9</v>
      </c>
      <c r="V15" s="115">
        <f t="shared" si="9"/>
        <v>41</v>
      </c>
      <c r="W15" s="35">
        <v>29.4</v>
      </c>
      <c r="X15" s="115">
        <f t="shared" si="10"/>
        <v>42</v>
      </c>
      <c r="Y15" s="35">
        <v>28</v>
      </c>
      <c r="Z15" s="115">
        <f t="shared" si="11"/>
        <v>20</v>
      </c>
      <c r="AA15" s="45">
        <v>22.4</v>
      </c>
      <c r="AB15" s="21" t="s">
        <v>79</v>
      </c>
    </row>
    <row r="16" spans="2:28" ht="12" customHeight="1">
      <c r="B16" s="18" t="s">
        <v>17</v>
      </c>
      <c r="C16" s="113">
        <f t="shared" si="0"/>
        <v>32</v>
      </c>
      <c r="D16" s="35">
        <v>146.2</v>
      </c>
      <c r="E16" s="115">
        <f t="shared" si="1"/>
        <v>39</v>
      </c>
      <c r="F16" s="35">
        <v>103</v>
      </c>
      <c r="G16" s="115">
        <f t="shared" si="2"/>
        <v>35</v>
      </c>
      <c r="H16" s="35">
        <v>30</v>
      </c>
      <c r="I16" s="115">
        <f t="shared" si="3"/>
        <v>42</v>
      </c>
      <c r="J16" s="35">
        <v>15.2</v>
      </c>
      <c r="K16" s="115">
        <f t="shared" si="4"/>
        <v>42</v>
      </c>
      <c r="L16" s="35">
        <v>473.1</v>
      </c>
      <c r="M16" s="115">
        <f t="shared" si="5"/>
        <v>26</v>
      </c>
      <c r="N16" s="35">
        <v>345.8</v>
      </c>
      <c r="O16" s="26"/>
      <c r="P16" s="115">
        <f t="shared" si="6"/>
        <v>30</v>
      </c>
      <c r="Q16" s="35">
        <v>55.9</v>
      </c>
      <c r="R16" s="115">
        <f t="shared" si="7"/>
        <v>35</v>
      </c>
      <c r="S16" s="35">
        <v>28.5</v>
      </c>
      <c r="T16" s="115">
        <f t="shared" si="8"/>
        <v>12</v>
      </c>
      <c r="U16" s="35">
        <v>70.8</v>
      </c>
      <c r="V16" s="115">
        <f t="shared" si="9"/>
        <v>27</v>
      </c>
      <c r="W16" s="35">
        <v>39.9</v>
      </c>
      <c r="X16" s="115">
        <f t="shared" si="10"/>
        <v>28</v>
      </c>
      <c r="Y16" s="35">
        <v>39.1</v>
      </c>
      <c r="Z16" s="115">
        <f t="shared" si="11"/>
        <v>14</v>
      </c>
      <c r="AA16" s="45">
        <v>27.4</v>
      </c>
      <c r="AB16" s="21" t="s">
        <v>80</v>
      </c>
    </row>
    <row r="17" spans="2:28" ht="12" customHeight="1">
      <c r="B17" s="18" t="s">
        <v>18</v>
      </c>
      <c r="C17" s="113">
        <f t="shared" si="0"/>
        <v>39</v>
      </c>
      <c r="D17" s="35">
        <v>138.8</v>
      </c>
      <c r="E17" s="115">
        <f t="shared" si="1"/>
        <v>40</v>
      </c>
      <c r="F17" s="35">
        <v>101.4</v>
      </c>
      <c r="G17" s="115">
        <f t="shared" si="2"/>
        <v>27</v>
      </c>
      <c r="H17" s="35">
        <v>36.3</v>
      </c>
      <c r="I17" s="115">
        <f t="shared" si="3"/>
        <v>41</v>
      </c>
      <c r="J17" s="35">
        <v>15.4</v>
      </c>
      <c r="K17" s="115">
        <f t="shared" si="4"/>
        <v>39</v>
      </c>
      <c r="L17" s="35">
        <v>498.1</v>
      </c>
      <c r="M17" s="115">
        <f t="shared" si="5"/>
        <v>21</v>
      </c>
      <c r="N17" s="35">
        <v>393.5</v>
      </c>
      <c r="O17" s="26"/>
      <c r="P17" s="115">
        <f t="shared" si="6"/>
        <v>23</v>
      </c>
      <c r="Q17" s="35">
        <v>62.3</v>
      </c>
      <c r="R17" s="115">
        <f t="shared" si="7"/>
        <v>33</v>
      </c>
      <c r="S17" s="35">
        <v>28.6</v>
      </c>
      <c r="T17" s="115">
        <f t="shared" si="8"/>
        <v>24</v>
      </c>
      <c r="U17" s="35">
        <v>57.5</v>
      </c>
      <c r="V17" s="115">
        <f t="shared" si="9"/>
        <v>37</v>
      </c>
      <c r="W17" s="35">
        <v>35.8</v>
      </c>
      <c r="X17" s="115">
        <f t="shared" si="10"/>
        <v>37</v>
      </c>
      <c r="Y17" s="35">
        <v>34.9</v>
      </c>
      <c r="Z17" s="115">
        <f t="shared" si="11"/>
        <v>6</v>
      </c>
      <c r="AA17" s="45">
        <v>32.2</v>
      </c>
      <c r="AB17" s="21" t="s">
        <v>81</v>
      </c>
    </row>
    <row r="18" spans="2:46" s="142" customFormat="1" ht="24" customHeight="1">
      <c r="B18" s="134" t="s">
        <v>19</v>
      </c>
      <c r="C18" s="135">
        <f t="shared" si="0"/>
        <v>34</v>
      </c>
      <c r="D18" s="136">
        <v>144.1</v>
      </c>
      <c r="E18" s="137">
        <f t="shared" si="1"/>
        <v>43</v>
      </c>
      <c r="F18" s="136">
        <v>96.8</v>
      </c>
      <c r="G18" s="137">
        <f t="shared" si="2"/>
        <v>46</v>
      </c>
      <c r="H18" s="136">
        <v>19.1</v>
      </c>
      <c r="I18" s="137">
        <f t="shared" si="3"/>
        <v>46</v>
      </c>
      <c r="J18" s="136">
        <v>12.8</v>
      </c>
      <c r="K18" s="137">
        <f t="shared" si="4"/>
        <v>47</v>
      </c>
      <c r="L18" s="136">
        <v>336.5</v>
      </c>
      <c r="M18" s="137">
        <f t="shared" si="5"/>
        <v>42</v>
      </c>
      <c r="N18" s="136">
        <v>219.1</v>
      </c>
      <c r="O18" s="146"/>
      <c r="P18" s="137">
        <f t="shared" si="6"/>
        <v>42</v>
      </c>
      <c r="Q18" s="136">
        <v>42.1</v>
      </c>
      <c r="R18" s="137">
        <f t="shared" si="7"/>
        <v>46</v>
      </c>
      <c r="S18" s="136">
        <v>16.5</v>
      </c>
      <c r="T18" s="137">
        <f t="shared" si="8"/>
        <v>27</v>
      </c>
      <c r="U18" s="136">
        <v>54.6</v>
      </c>
      <c r="V18" s="137">
        <f t="shared" si="9"/>
        <v>26</v>
      </c>
      <c r="W18" s="136">
        <v>41.7</v>
      </c>
      <c r="X18" s="137">
        <f t="shared" si="10"/>
        <v>25</v>
      </c>
      <c r="Y18" s="136">
        <v>40.4</v>
      </c>
      <c r="Z18" s="137">
        <f t="shared" si="11"/>
        <v>16</v>
      </c>
      <c r="AA18" s="147">
        <v>25.4</v>
      </c>
      <c r="AB18" s="141" t="s">
        <v>82</v>
      </c>
      <c r="AD18" s="144"/>
      <c r="AG18" s="144"/>
      <c r="AI18" s="144"/>
      <c r="AK18" s="144"/>
      <c r="AM18" s="144"/>
      <c r="AO18" s="144"/>
      <c r="AQ18" s="144"/>
      <c r="AS18" s="145"/>
      <c r="AT18" s="145"/>
    </row>
    <row r="19" spans="2:28" ht="12" customHeight="1">
      <c r="B19" s="18" t="s">
        <v>20</v>
      </c>
      <c r="C19" s="113">
        <f t="shared" si="0"/>
        <v>21</v>
      </c>
      <c r="D19" s="35">
        <v>165.5</v>
      </c>
      <c r="E19" s="115">
        <f t="shared" si="1"/>
        <v>23</v>
      </c>
      <c r="F19" s="35">
        <v>113.9</v>
      </c>
      <c r="G19" s="115">
        <f t="shared" si="2"/>
        <v>40</v>
      </c>
      <c r="H19" s="35">
        <v>24.7</v>
      </c>
      <c r="I19" s="115">
        <f t="shared" si="3"/>
        <v>43</v>
      </c>
      <c r="J19" s="35">
        <v>14.4</v>
      </c>
      <c r="K19" s="115">
        <f t="shared" si="4"/>
        <v>46</v>
      </c>
      <c r="L19" s="35">
        <v>378.2</v>
      </c>
      <c r="M19" s="115">
        <f t="shared" si="5"/>
        <v>44</v>
      </c>
      <c r="N19" s="35">
        <v>202</v>
      </c>
      <c r="O19" s="26"/>
      <c r="P19" s="115">
        <f t="shared" si="6"/>
        <v>42</v>
      </c>
      <c r="Q19" s="35">
        <v>42.1</v>
      </c>
      <c r="R19" s="115">
        <f t="shared" si="7"/>
        <v>45</v>
      </c>
      <c r="S19" s="35">
        <v>17</v>
      </c>
      <c r="T19" s="115">
        <f t="shared" si="8"/>
        <v>29</v>
      </c>
      <c r="U19" s="35">
        <v>54.1</v>
      </c>
      <c r="V19" s="115">
        <f t="shared" si="9"/>
        <v>19</v>
      </c>
      <c r="W19" s="35">
        <v>46.6</v>
      </c>
      <c r="X19" s="115">
        <f t="shared" si="10"/>
        <v>18</v>
      </c>
      <c r="Y19" s="35">
        <v>45.4</v>
      </c>
      <c r="Z19" s="115">
        <f t="shared" si="11"/>
        <v>19</v>
      </c>
      <c r="AA19" s="45">
        <v>22.5</v>
      </c>
      <c r="AB19" s="21" t="s">
        <v>83</v>
      </c>
    </row>
    <row r="20" spans="2:28" ht="12" customHeight="1">
      <c r="B20" s="18" t="s">
        <v>21</v>
      </c>
      <c r="C20" s="113">
        <f t="shared" si="0"/>
        <v>2</v>
      </c>
      <c r="D20" s="35">
        <v>292.7</v>
      </c>
      <c r="E20" s="115">
        <f t="shared" si="1"/>
        <v>1</v>
      </c>
      <c r="F20" s="35">
        <v>157.2</v>
      </c>
      <c r="G20" s="115">
        <f t="shared" si="2"/>
        <v>44</v>
      </c>
      <c r="H20" s="35">
        <v>21</v>
      </c>
      <c r="I20" s="115">
        <f t="shared" si="3"/>
        <v>20</v>
      </c>
      <c r="J20" s="35">
        <v>21.1</v>
      </c>
      <c r="K20" s="115">
        <f t="shared" si="4"/>
        <v>35</v>
      </c>
      <c r="L20" s="35">
        <v>519.6</v>
      </c>
      <c r="M20" s="115">
        <f t="shared" si="5"/>
        <v>46</v>
      </c>
      <c r="N20" s="35">
        <v>156</v>
      </c>
      <c r="O20" s="26"/>
      <c r="P20" s="115">
        <f t="shared" si="6"/>
        <v>22</v>
      </c>
      <c r="Q20" s="35">
        <v>63.7</v>
      </c>
      <c r="R20" s="115">
        <f t="shared" si="7"/>
        <v>38</v>
      </c>
      <c r="S20" s="35">
        <v>26.4</v>
      </c>
      <c r="T20" s="115">
        <f t="shared" si="8"/>
        <v>1</v>
      </c>
      <c r="U20" s="35">
        <v>213.3</v>
      </c>
      <c r="V20" s="115">
        <f t="shared" si="9"/>
        <v>1</v>
      </c>
      <c r="W20" s="35">
        <v>153.3</v>
      </c>
      <c r="X20" s="115">
        <f t="shared" si="10"/>
        <v>1</v>
      </c>
      <c r="Y20" s="35">
        <v>152.6</v>
      </c>
      <c r="Z20" s="115">
        <f t="shared" si="11"/>
        <v>2</v>
      </c>
      <c r="AA20" s="45">
        <v>55.2</v>
      </c>
      <c r="AB20" s="21" t="s">
        <v>84</v>
      </c>
    </row>
    <row r="21" spans="2:28" ht="12" customHeight="1">
      <c r="B21" s="18" t="s">
        <v>22</v>
      </c>
      <c r="C21" s="113">
        <f t="shared" si="0"/>
        <v>15</v>
      </c>
      <c r="D21" s="35">
        <v>173.1</v>
      </c>
      <c r="E21" s="115">
        <f t="shared" si="1"/>
        <v>11</v>
      </c>
      <c r="F21" s="35">
        <v>127.2</v>
      </c>
      <c r="G21" s="115">
        <f t="shared" si="2"/>
        <v>47</v>
      </c>
      <c r="H21" s="35">
        <v>17.6</v>
      </c>
      <c r="I21" s="115">
        <f t="shared" si="3"/>
        <v>40</v>
      </c>
      <c r="J21" s="35">
        <v>15.5</v>
      </c>
      <c r="K21" s="115">
        <f t="shared" si="4"/>
        <v>44</v>
      </c>
      <c r="L21" s="35">
        <v>433.9</v>
      </c>
      <c r="M21" s="115">
        <f t="shared" si="5"/>
        <v>47</v>
      </c>
      <c r="N21" s="35">
        <v>139.1</v>
      </c>
      <c r="O21" s="26"/>
      <c r="P21" s="115">
        <f t="shared" si="6"/>
        <v>27</v>
      </c>
      <c r="Q21" s="35">
        <v>57.8</v>
      </c>
      <c r="R21" s="115">
        <f t="shared" si="7"/>
        <v>44</v>
      </c>
      <c r="S21" s="35">
        <v>18.5</v>
      </c>
      <c r="T21" s="115">
        <f t="shared" si="8"/>
        <v>7</v>
      </c>
      <c r="U21" s="35">
        <v>84.6</v>
      </c>
      <c r="V21" s="115">
        <f t="shared" si="9"/>
        <v>7</v>
      </c>
      <c r="W21" s="35">
        <v>54.8</v>
      </c>
      <c r="X21" s="115">
        <f t="shared" si="10"/>
        <v>8</v>
      </c>
      <c r="Y21" s="35">
        <v>52.9</v>
      </c>
      <c r="Z21" s="115">
        <f t="shared" si="11"/>
        <v>33</v>
      </c>
      <c r="AA21" s="45">
        <v>16.4</v>
      </c>
      <c r="AB21" s="21" t="s">
        <v>85</v>
      </c>
    </row>
    <row r="22" spans="2:28" ht="12" customHeight="1">
      <c r="B22" s="18" t="s">
        <v>23</v>
      </c>
      <c r="C22" s="113">
        <f t="shared" si="0"/>
        <v>40</v>
      </c>
      <c r="D22" s="35">
        <v>138.7</v>
      </c>
      <c r="E22" s="115">
        <f t="shared" si="1"/>
        <v>31</v>
      </c>
      <c r="F22" s="35">
        <v>108.1</v>
      </c>
      <c r="G22" s="115">
        <f t="shared" si="2"/>
        <v>22</v>
      </c>
      <c r="H22" s="35">
        <v>38.1</v>
      </c>
      <c r="I22" s="115">
        <f t="shared" si="3"/>
        <v>1</v>
      </c>
      <c r="J22" s="35">
        <v>30.4</v>
      </c>
      <c r="K22" s="115">
        <f t="shared" si="4"/>
        <v>30</v>
      </c>
      <c r="L22" s="35">
        <v>569.8</v>
      </c>
      <c r="M22" s="115">
        <f t="shared" si="5"/>
        <v>29</v>
      </c>
      <c r="N22" s="35">
        <v>317.4</v>
      </c>
      <c r="O22" s="26"/>
      <c r="P22" s="115">
        <f t="shared" si="6"/>
        <v>14</v>
      </c>
      <c r="Q22" s="35">
        <v>74.2</v>
      </c>
      <c r="R22" s="115">
        <f t="shared" si="7"/>
        <v>8</v>
      </c>
      <c r="S22" s="35">
        <v>43.5</v>
      </c>
      <c r="T22" s="115">
        <f t="shared" si="8"/>
        <v>31</v>
      </c>
      <c r="U22" s="35">
        <v>51.7</v>
      </c>
      <c r="V22" s="115">
        <f t="shared" si="9"/>
        <v>33</v>
      </c>
      <c r="W22" s="35">
        <v>37.9</v>
      </c>
      <c r="X22" s="115">
        <f t="shared" si="10"/>
        <v>29</v>
      </c>
      <c r="Y22" s="35">
        <v>37.8</v>
      </c>
      <c r="Z22" s="115">
        <f t="shared" si="11"/>
        <v>31</v>
      </c>
      <c r="AA22" s="45">
        <v>16.9</v>
      </c>
      <c r="AB22" s="21" t="s">
        <v>86</v>
      </c>
    </row>
    <row r="23" spans="2:46" s="142" customFormat="1" ht="24" customHeight="1">
      <c r="B23" s="134" t="s">
        <v>24</v>
      </c>
      <c r="C23" s="135">
        <f t="shared" si="0"/>
        <v>3</v>
      </c>
      <c r="D23" s="136">
        <v>256.9</v>
      </c>
      <c r="E23" s="137">
        <f t="shared" si="1"/>
        <v>21</v>
      </c>
      <c r="F23" s="136">
        <v>114.8</v>
      </c>
      <c r="G23" s="137">
        <f t="shared" si="2"/>
        <v>14</v>
      </c>
      <c r="H23" s="136">
        <v>42.1</v>
      </c>
      <c r="I23" s="137">
        <f t="shared" si="3"/>
        <v>2</v>
      </c>
      <c r="J23" s="136">
        <v>28.9</v>
      </c>
      <c r="K23" s="137">
        <f t="shared" si="4"/>
        <v>15</v>
      </c>
      <c r="L23" s="136">
        <v>711.8</v>
      </c>
      <c r="M23" s="137">
        <f t="shared" si="5"/>
        <v>25</v>
      </c>
      <c r="N23" s="136">
        <v>348.3</v>
      </c>
      <c r="O23" s="146"/>
      <c r="P23" s="137">
        <f t="shared" si="6"/>
        <v>18</v>
      </c>
      <c r="Q23" s="136">
        <v>66.2</v>
      </c>
      <c r="R23" s="137">
        <f t="shared" si="7"/>
        <v>5</v>
      </c>
      <c r="S23" s="136">
        <v>46.3</v>
      </c>
      <c r="T23" s="137">
        <f t="shared" si="8"/>
        <v>45</v>
      </c>
      <c r="U23" s="136">
        <v>37.3</v>
      </c>
      <c r="V23" s="137">
        <f t="shared" si="9"/>
        <v>40</v>
      </c>
      <c r="W23" s="136">
        <v>33.1</v>
      </c>
      <c r="X23" s="137">
        <f t="shared" si="10"/>
        <v>39</v>
      </c>
      <c r="Y23" s="136">
        <v>33</v>
      </c>
      <c r="Z23" s="137">
        <f t="shared" si="11"/>
        <v>1</v>
      </c>
      <c r="AA23" s="147">
        <v>58.6</v>
      </c>
      <c r="AB23" s="141" t="s">
        <v>87</v>
      </c>
      <c r="AD23" s="144"/>
      <c r="AG23" s="144"/>
      <c r="AI23" s="144"/>
      <c r="AK23" s="144"/>
      <c r="AM23" s="144"/>
      <c r="AO23" s="144"/>
      <c r="AQ23" s="144"/>
      <c r="AS23" s="145"/>
      <c r="AT23" s="145"/>
    </row>
    <row r="24" spans="2:28" ht="12" customHeight="1">
      <c r="B24" s="18" t="s">
        <v>25</v>
      </c>
      <c r="C24" s="113">
        <f t="shared" si="0"/>
        <v>7</v>
      </c>
      <c r="D24" s="35">
        <v>192.7</v>
      </c>
      <c r="E24" s="115">
        <f t="shared" si="1"/>
        <v>18</v>
      </c>
      <c r="F24" s="35">
        <v>119.4</v>
      </c>
      <c r="G24" s="115">
        <f t="shared" si="2"/>
        <v>24</v>
      </c>
      <c r="H24" s="35">
        <v>37.4</v>
      </c>
      <c r="I24" s="115">
        <f t="shared" si="3"/>
        <v>13</v>
      </c>
      <c r="J24" s="35">
        <v>22.8</v>
      </c>
      <c r="K24" s="115">
        <f t="shared" si="4"/>
        <v>4</v>
      </c>
      <c r="L24" s="35">
        <v>760.3</v>
      </c>
      <c r="M24" s="115">
        <f t="shared" si="5"/>
        <v>23</v>
      </c>
      <c r="N24" s="35">
        <v>358.6</v>
      </c>
      <c r="O24" s="26"/>
      <c r="P24" s="115">
        <f t="shared" si="6"/>
        <v>33</v>
      </c>
      <c r="Q24" s="35">
        <v>54.2</v>
      </c>
      <c r="R24" s="115">
        <f t="shared" si="7"/>
        <v>25</v>
      </c>
      <c r="S24" s="35">
        <v>32.8</v>
      </c>
      <c r="T24" s="115">
        <f t="shared" si="8"/>
        <v>38</v>
      </c>
      <c r="U24" s="35">
        <v>44.5</v>
      </c>
      <c r="V24" s="115">
        <f t="shared" si="9"/>
        <v>39</v>
      </c>
      <c r="W24" s="35">
        <v>33.6</v>
      </c>
      <c r="X24" s="115">
        <f t="shared" si="10"/>
        <v>40</v>
      </c>
      <c r="Y24" s="35">
        <v>32.6</v>
      </c>
      <c r="Z24" s="115">
        <f t="shared" si="11"/>
        <v>5</v>
      </c>
      <c r="AA24" s="45">
        <v>33.8</v>
      </c>
      <c r="AB24" s="21" t="s">
        <v>88</v>
      </c>
    </row>
    <row r="25" spans="2:28" ht="12" customHeight="1">
      <c r="B25" s="18" t="s">
        <v>26</v>
      </c>
      <c r="C25" s="113">
        <f t="shared" si="0"/>
        <v>28</v>
      </c>
      <c r="D25" s="35">
        <v>155.2</v>
      </c>
      <c r="E25" s="115">
        <f t="shared" si="1"/>
        <v>45</v>
      </c>
      <c r="F25" s="35">
        <v>94.6</v>
      </c>
      <c r="G25" s="115">
        <f t="shared" si="2"/>
        <v>12</v>
      </c>
      <c r="H25" s="35">
        <v>43</v>
      </c>
      <c r="I25" s="115">
        <f t="shared" si="3"/>
        <v>16</v>
      </c>
      <c r="J25" s="35">
        <v>21.4</v>
      </c>
      <c r="K25" s="115">
        <f t="shared" si="4"/>
        <v>25</v>
      </c>
      <c r="L25" s="35">
        <v>621</v>
      </c>
      <c r="M25" s="115">
        <f t="shared" si="5"/>
        <v>15</v>
      </c>
      <c r="N25" s="35">
        <v>435.4</v>
      </c>
      <c r="O25" s="26"/>
      <c r="P25" s="115">
        <f t="shared" si="6"/>
        <v>36</v>
      </c>
      <c r="Q25" s="35">
        <v>50.2</v>
      </c>
      <c r="R25" s="115">
        <f t="shared" si="7"/>
        <v>19</v>
      </c>
      <c r="S25" s="35">
        <v>35.1</v>
      </c>
      <c r="T25" s="115">
        <f t="shared" si="8"/>
        <v>44</v>
      </c>
      <c r="U25" s="35">
        <v>39.5</v>
      </c>
      <c r="V25" s="115">
        <f t="shared" si="9"/>
        <v>44</v>
      </c>
      <c r="W25" s="35">
        <v>27.4</v>
      </c>
      <c r="X25" s="115">
        <f t="shared" si="10"/>
        <v>45</v>
      </c>
      <c r="Y25" s="35">
        <v>26.3</v>
      </c>
      <c r="Z25" s="115">
        <f t="shared" si="11"/>
        <v>11</v>
      </c>
      <c r="AA25" s="45">
        <v>28.7</v>
      </c>
      <c r="AB25" s="21" t="s">
        <v>78</v>
      </c>
    </row>
    <row r="26" spans="2:28" ht="12" customHeight="1">
      <c r="B26" s="18" t="s">
        <v>27</v>
      </c>
      <c r="C26" s="113">
        <f t="shared" si="0"/>
        <v>31</v>
      </c>
      <c r="D26" s="35">
        <v>146.3</v>
      </c>
      <c r="E26" s="115">
        <f t="shared" si="1"/>
        <v>27</v>
      </c>
      <c r="F26" s="35">
        <v>111.9</v>
      </c>
      <c r="G26" s="115">
        <f t="shared" si="2"/>
        <v>2</v>
      </c>
      <c r="H26" s="35">
        <v>59.3</v>
      </c>
      <c r="I26" s="115">
        <f t="shared" si="3"/>
        <v>27</v>
      </c>
      <c r="J26" s="35">
        <v>19.3</v>
      </c>
      <c r="K26" s="115">
        <f t="shared" si="4"/>
        <v>29</v>
      </c>
      <c r="L26" s="35">
        <v>575.4</v>
      </c>
      <c r="M26" s="115">
        <f t="shared" si="5"/>
        <v>35</v>
      </c>
      <c r="N26" s="35">
        <v>270.9</v>
      </c>
      <c r="O26" s="26"/>
      <c r="P26" s="115">
        <f t="shared" si="6"/>
        <v>15</v>
      </c>
      <c r="Q26" s="35">
        <v>70.3</v>
      </c>
      <c r="R26" s="115">
        <f t="shared" si="7"/>
        <v>28</v>
      </c>
      <c r="S26" s="35">
        <v>31.3</v>
      </c>
      <c r="T26" s="115">
        <f t="shared" si="8"/>
        <v>11</v>
      </c>
      <c r="U26" s="35">
        <v>73.3</v>
      </c>
      <c r="V26" s="115">
        <f t="shared" si="9"/>
        <v>13</v>
      </c>
      <c r="W26" s="35">
        <v>51.4</v>
      </c>
      <c r="X26" s="115">
        <f t="shared" si="10"/>
        <v>11</v>
      </c>
      <c r="Y26" s="35">
        <v>51</v>
      </c>
      <c r="Z26" s="115">
        <f t="shared" si="11"/>
        <v>7</v>
      </c>
      <c r="AA26" s="45">
        <v>30.7</v>
      </c>
      <c r="AB26" s="21" t="s">
        <v>77</v>
      </c>
    </row>
    <row r="27" spans="2:28" ht="12" customHeight="1">
      <c r="B27" s="18" t="s">
        <v>28</v>
      </c>
      <c r="C27" s="113">
        <f t="shared" si="0"/>
        <v>23</v>
      </c>
      <c r="D27" s="35">
        <v>160.8</v>
      </c>
      <c r="E27" s="115">
        <f t="shared" si="1"/>
        <v>15</v>
      </c>
      <c r="F27" s="35">
        <v>121.2</v>
      </c>
      <c r="G27" s="115">
        <f t="shared" si="2"/>
        <v>3</v>
      </c>
      <c r="H27" s="35">
        <v>52.3</v>
      </c>
      <c r="I27" s="115">
        <f t="shared" si="3"/>
        <v>6</v>
      </c>
      <c r="J27" s="35">
        <v>25.1</v>
      </c>
      <c r="K27" s="115">
        <f t="shared" si="4"/>
        <v>23</v>
      </c>
      <c r="L27" s="35">
        <v>622.6</v>
      </c>
      <c r="M27" s="115">
        <f t="shared" si="5"/>
        <v>39</v>
      </c>
      <c r="N27" s="35">
        <v>246.6</v>
      </c>
      <c r="O27" s="26"/>
      <c r="P27" s="115">
        <f t="shared" si="6"/>
        <v>12</v>
      </c>
      <c r="Q27" s="35">
        <v>75.3</v>
      </c>
      <c r="R27" s="115">
        <f t="shared" si="7"/>
        <v>30</v>
      </c>
      <c r="S27" s="35">
        <v>30.5</v>
      </c>
      <c r="T27" s="115">
        <f t="shared" si="8"/>
        <v>16</v>
      </c>
      <c r="U27" s="35">
        <v>64.8</v>
      </c>
      <c r="V27" s="115">
        <f t="shared" si="9"/>
        <v>22</v>
      </c>
      <c r="W27" s="35">
        <v>43.1</v>
      </c>
      <c r="X27" s="115">
        <f t="shared" si="10"/>
        <v>23</v>
      </c>
      <c r="Y27" s="35">
        <v>41.7</v>
      </c>
      <c r="Z27" s="115">
        <f t="shared" si="11"/>
        <v>17</v>
      </c>
      <c r="AA27" s="45">
        <v>25</v>
      </c>
      <c r="AB27" s="21" t="s">
        <v>89</v>
      </c>
    </row>
    <row r="28" spans="2:46" s="142" customFormat="1" ht="24" customHeight="1">
      <c r="B28" s="134" t="s">
        <v>29</v>
      </c>
      <c r="C28" s="135">
        <f t="shared" si="0"/>
        <v>29</v>
      </c>
      <c r="D28" s="136">
        <v>154.1</v>
      </c>
      <c r="E28" s="137">
        <f t="shared" si="1"/>
        <v>28</v>
      </c>
      <c r="F28" s="136">
        <v>109.7</v>
      </c>
      <c r="G28" s="137">
        <f t="shared" si="2"/>
        <v>30</v>
      </c>
      <c r="H28" s="136">
        <v>35.4</v>
      </c>
      <c r="I28" s="137">
        <f t="shared" si="3"/>
        <v>16</v>
      </c>
      <c r="J28" s="136">
        <v>21.4</v>
      </c>
      <c r="K28" s="137">
        <f t="shared" si="4"/>
        <v>41</v>
      </c>
      <c r="L28" s="136">
        <v>474.1</v>
      </c>
      <c r="M28" s="137">
        <f t="shared" si="5"/>
        <v>31</v>
      </c>
      <c r="N28" s="136">
        <v>309.3</v>
      </c>
      <c r="O28" s="146"/>
      <c r="P28" s="137">
        <f t="shared" si="6"/>
        <v>15</v>
      </c>
      <c r="Q28" s="136">
        <v>70.3</v>
      </c>
      <c r="R28" s="137">
        <f t="shared" si="7"/>
        <v>22</v>
      </c>
      <c r="S28" s="136">
        <v>33.1</v>
      </c>
      <c r="T28" s="137">
        <f t="shared" si="8"/>
        <v>9</v>
      </c>
      <c r="U28" s="136">
        <v>78.1</v>
      </c>
      <c r="V28" s="137">
        <f t="shared" si="9"/>
        <v>14</v>
      </c>
      <c r="W28" s="136">
        <v>50.5</v>
      </c>
      <c r="X28" s="137">
        <f t="shared" si="10"/>
        <v>15</v>
      </c>
      <c r="Y28" s="136">
        <v>48.9</v>
      </c>
      <c r="Z28" s="137">
        <f t="shared" si="11"/>
        <v>15</v>
      </c>
      <c r="AA28" s="147">
        <v>27.3</v>
      </c>
      <c r="AB28" s="141" t="s">
        <v>90</v>
      </c>
      <c r="AD28" s="144"/>
      <c r="AG28" s="144"/>
      <c r="AI28" s="144"/>
      <c r="AK28" s="144"/>
      <c r="AM28" s="144"/>
      <c r="AO28" s="144"/>
      <c r="AQ28" s="144"/>
      <c r="AS28" s="145"/>
      <c r="AT28" s="145"/>
    </row>
    <row r="29" spans="2:28" ht="12" customHeight="1">
      <c r="B29" s="18" t="s">
        <v>30</v>
      </c>
      <c r="C29" s="113">
        <f t="shared" si="0"/>
        <v>12</v>
      </c>
      <c r="D29" s="35">
        <v>179.5</v>
      </c>
      <c r="E29" s="115">
        <f t="shared" si="1"/>
        <v>22</v>
      </c>
      <c r="F29" s="35">
        <v>114.7</v>
      </c>
      <c r="G29" s="115">
        <f t="shared" si="2"/>
        <v>37</v>
      </c>
      <c r="H29" s="35">
        <v>29.5</v>
      </c>
      <c r="I29" s="115">
        <f t="shared" si="3"/>
        <v>36</v>
      </c>
      <c r="J29" s="35">
        <v>16.9</v>
      </c>
      <c r="K29" s="115">
        <f t="shared" si="4"/>
        <v>36</v>
      </c>
      <c r="L29" s="35">
        <v>516.7</v>
      </c>
      <c r="M29" s="115">
        <f t="shared" si="5"/>
        <v>43</v>
      </c>
      <c r="N29" s="35">
        <v>207.6</v>
      </c>
      <c r="O29" s="26"/>
      <c r="P29" s="115">
        <f t="shared" si="6"/>
        <v>34</v>
      </c>
      <c r="Q29" s="35">
        <v>51.7</v>
      </c>
      <c r="R29" s="115">
        <f t="shared" si="7"/>
        <v>32</v>
      </c>
      <c r="S29" s="35">
        <v>29.6</v>
      </c>
      <c r="T29" s="115">
        <f t="shared" si="8"/>
        <v>10</v>
      </c>
      <c r="U29" s="35">
        <v>76.2</v>
      </c>
      <c r="V29" s="115">
        <f t="shared" si="9"/>
        <v>25</v>
      </c>
      <c r="W29" s="35">
        <v>41.8</v>
      </c>
      <c r="X29" s="115">
        <f t="shared" si="10"/>
        <v>25</v>
      </c>
      <c r="Y29" s="35">
        <v>40.4</v>
      </c>
      <c r="Z29" s="115">
        <f t="shared" si="11"/>
        <v>34</v>
      </c>
      <c r="AA29" s="45">
        <v>16.2</v>
      </c>
      <c r="AB29" s="21" t="s">
        <v>91</v>
      </c>
    </row>
    <row r="30" spans="2:28" ht="12" customHeight="1">
      <c r="B30" s="18" t="s">
        <v>31</v>
      </c>
      <c r="C30" s="113">
        <f t="shared" si="0"/>
        <v>30</v>
      </c>
      <c r="D30" s="35">
        <v>150.5</v>
      </c>
      <c r="E30" s="115">
        <f t="shared" si="1"/>
        <v>35</v>
      </c>
      <c r="F30" s="35">
        <v>107.7</v>
      </c>
      <c r="G30" s="115">
        <f t="shared" si="2"/>
        <v>43</v>
      </c>
      <c r="H30" s="35">
        <v>22.3</v>
      </c>
      <c r="I30" s="115">
        <f t="shared" si="3"/>
        <v>31</v>
      </c>
      <c r="J30" s="35">
        <v>18.2</v>
      </c>
      <c r="K30" s="115">
        <f t="shared" si="4"/>
        <v>43</v>
      </c>
      <c r="L30" s="35">
        <v>466.2</v>
      </c>
      <c r="M30" s="115">
        <f t="shared" si="5"/>
        <v>40</v>
      </c>
      <c r="N30" s="35">
        <v>244.7</v>
      </c>
      <c r="O30" s="26"/>
      <c r="P30" s="115">
        <f t="shared" si="6"/>
        <v>46</v>
      </c>
      <c r="Q30" s="35">
        <v>32.6</v>
      </c>
      <c r="R30" s="115">
        <f t="shared" si="7"/>
        <v>39</v>
      </c>
      <c r="S30" s="35">
        <v>24.7</v>
      </c>
      <c r="T30" s="115">
        <f t="shared" si="8"/>
        <v>28</v>
      </c>
      <c r="U30" s="35">
        <v>54.2</v>
      </c>
      <c r="V30" s="115">
        <f t="shared" si="9"/>
        <v>21</v>
      </c>
      <c r="W30" s="35">
        <v>43.8</v>
      </c>
      <c r="X30" s="115">
        <f t="shared" si="10"/>
        <v>21</v>
      </c>
      <c r="Y30" s="35">
        <v>42.4</v>
      </c>
      <c r="Z30" s="115">
        <f t="shared" si="11"/>
        <v>23</v>
      </c>
      <c r="AA30" s="45">
        <v>20.7</v>
      </c>
      <c r="AB30" s="21" t="s">
        <v>92</v>
      </c>
    </row>
    <row r="31" spans="2:28" ht="12" customHeight="1">
      <c r="B31" s="18" t="s">
        <v>32</v>
      </c>
      <c r="C31" s="113">
        <f t="shared" si="0"/>
        <v>38</v>
      </c>
      <c r="D31" s="35">
        <v>140.2</v>
      </c>
      <c r="E31" s="115">
        <f t="shared" si="1"/>
        <v>29</v>
      </c>
      <c r="F31" s="35">
        <v>109.1</v>
      </c>
      <c r="G31" s="115">
        <f t="shared" si="2"/>
        <v>38</v>
      </c>
      <c r="H31" s="35">
        <v>28.4</v>
      </c>
      <c r="I31" s="115">
        <f t="shared" si="3"/>
        <v>47</v>
      </c>
      <c r="J31" s="35">
        <v>12.2</v>
      </c>
      <c r="K31" s="115">
        <f t="shared" si="4"/>
        <v>38</v>
      </c>
      <c r="L31" s="35">
        <v>501.9</v>
      </c>
      <c r="M31" s="115">
        <f t="shared" si="5"/>
        <v>28</v>
      </c>
      <c r="N31" s="35">
        <v>321.9</v>
      </c>
      <c r="O31" s="26"/>
      <c r="P31" s="115">
        <f t="shared" si="6"/>
        <v>28</v>
      </c>
      <c r="Q31" s="35">
        <v>57.1</v>
      </c>
      <c r="R31" s="115">
        <f t="shared" si="7"/>
        <v>33</v>
      </c>
      <c r="S31" s="35">
        <v>28.6</v>
      </c>
      <c r="T31" s="115">
        <f t="shared" si="8"/>
        <v>34</v>
      </c>
      <c r="U31" s="35">
        <v>47.1</v>
      </c>
      <c r="V31" s="115">
        <f t="shared" si="9"/>
        <v>30</v>
      </c>
      <c r="W31" s="35">
        <v>38.9</v>
      </c>
      <c r="X31" s="115">
        <f t="shared" si="10"/>
        <v>30</v>
      </c>
      <c r="Y31" s="35">
        <v>37.3</v>
      </c>
      <c r="Z31" s="115">
        <f t="shared" si="11"/>
        <v>41</v>
      </c>
      <c r="AA31" s="45">
        <v>13.1</v>
      </c>
      <c r="AB31" s="21" t="s">
        <v>93</v>
      </c>
    </row>
    <row r="32" spans="2:28" ht="12" customHeight="1">
      <c r="B32" s="18" t="s">
        <v>33</v>
      </c>
      <c r="C32" s="113">
        <f t="shared" si="0"/>
        <v>25</v>
      </c>
      <c r="D32" s="35">
        <v>158.4</v>
      </c>
      <c r="E32" s="115">
        <f t="shared" si="1"/>
        <v>30</v>
      </c>
      <c r="F32" s="35">
        <v>108.7</v>
      </c>
      <c r="G32" s="115">
        <f t="shared" si="2"/>
        <v>18</v>
      </c>
      <c r="H32" s="35">
        <v>39.5</v>
      </c>
      <c r="I32" s="115">
        <f t="shared" si="3"/>
        <v>18</v>
      </c>
      <c r="J32" s="35">
        <v>21.2</v>
      </c>
      <c r="K32" s="115">
        <f t="shared" si="4"/>
        <v>26</v>
      </c>
      <c r="L32" s="35">
        <v>602.9</v>
      </c>
      <c r="M32" s="115">
        <f t="shared" si="5"/>
        <v>45</v>
      </c>
      <c r="N32" s="35">
        <v>167</v>
      </c>
      <c r="O32" s="26"/>
      <c r="P32" s="115">
        <f t="shared" si="6"/>
        <v>28</v>
      </c>
      <c r="Q32" s="35">
        <v>57.1</v>
      </c>
      <c r="R32" s="115">
        <f t="shared" si="7"/>
        <v>36</v>
      </c>
      <c r="S32" s="35">
        <v>27.2</v>
      </c>
      <c r="T32" s="115">
        <f t="shared" si="8"/>
        <v>35</v>
      </c>
      <c r="U32" s="35">
        <v>45.8</v>
      </c>
      <c r="V32" s="115">
        <f t="shared" si="9"/>
        <v>28</v>
      </c>
      <c r="W32" s="35">
        <v>39</v>
      </c>
      <c r="X32" s="115">
        <f t="shared" si="10"/>
        <v>27</v>
      </c>
      <c r="Y32" s="35">
        <v>39.2</v>
      </c>
      <c r="Z32" s="115">
        <f t="shared" si="11"/>
        <v>30</v>
      </c>
      <c r="AA32" s="45">
        <v>17.8</v>
      </c>
      <c r="AB32" s="21" t="s">
        <v>94</v>
      </c>
    </row>
    <row r="33" spans="2:46" s="142" customFormat="1" ht="24" customHeight="1">
      <c r="B33" s="134" t="s">
        <v>34</v>
      </c>
      <c r="C33" s="135">
        <f t="shared" si="0"/>
        <v>9</v>
      </c>
      <c r="D33" s="136">
        <v>188.8</v>
      </c>
      <c r="E33" s="137">
        <f t="shared" si="1"/>
        <v>37</v>
      </c>
      <c r="F33" s="136">
        <v>106.4</v>
      </c>
      <c r="G33" s="137">
        <f t="shared" si="2"/>
        <v>34</v>
      </c>
      <c r="H33" s="136">
        <v>31.7</v>
      </c>
      <c r="I33" s="137">
        <f t="shared" si="3"/>
        <v>22</v>
      </c>
      <c r="J33" s="136">
        <v>20.9</v>
      </c>
      <c r="K33" s="137">
        <f t="shared" si="4"/>
        <v>22</v>
      </c>
      <c r="L33" s="136">
        <v>632.9</v>
      </c>
      <c r="M33" s="137">
        <f t="shared" si="5"/>
        <v>36</v>
      </c>
      <c r="N33" s="136">
        <v>264.4</v>
      </c>
      <c r="O33" s="146"/>
      <c r="P33" s="137">
        <f t="shared" si="6"/>
        <v>47</v>
      </c>
      <c r="Q33" s="136">
        <v>12.3</v>
      </c>
      <c r="R33" s="137">
        <f t="shared" si="7"/>
        <v>47</v>
      </c>
      <c r="S33" s="136">
        <v>12.7</v>
      </c>
      <c r="T33" s="137">
        <f t="shared" si="8"/>
        <v>3</v>
      </c>
      <c r="U33" s="136">
        <v>103.2</v>
      </c>
      <c r="V33" s="137">
        <f t="shared" si="9"/>
        <v>3</v>
      </c>
      <c r="W33" s="136">
        <v>88.8</v>
      </c>
      <c r="X33" s="137">
        <f t="shared" si="10"/>
        <v>3</v>
      </c>
      <c r="Y33" s="136">
        <v>85.8</v>
      </c>
      <c r="Z33" s="137">
        <f t="shared" si="11"/>
        <v>9</v>
      </c>
      <c r="AA33" s="147">
        <v>29.8</v>
      </c>
      <c r="AB33" s="141" t="s">
        <v>95</v>
      </c>
      <c r="AD33" s="144"/>
      <c r="AG33" s="144"/>
      <c r="AI33" s="144"/>
      <c r="AK33" s="144"/>
      <c r="AM33" s="144"/>
      <c r="AO33" s="144"/>
      <c r="AQ33" s="144"/>
      <c r="AS33" s="145"/>
      <c r="AT33" s="145"/>
    </row>
    <row r="34" spans="2:28" ht="12" customHeight="1">
      <c r="B34" s="18" t="s">
        <v>35</v>
      </c>
      <c r="C34" s="113">
        <f t="shared" si="0"/>
        <v>4</v>
      </c>
      <c r="D34" s="35">
        <v>227</v>
      </c>
      <c r="E34" s="115">
        <f t="shared" si="1"/>
        <v>10</v>
      </c>
      <c r="F34" s="35">
        <v>130.3</v>
      </c>
      <c r="G34" s="115">
        <f t="shared" si="2"/>
        <v>45</v>
      </c>
      <c r="H34" s="35">
        <v>19.3</v>
      </c>
      <c r="I34" s="115">
        <f t="shared" si="3"/>
        <v>26</v>
      </c>
      <c r="J34" s="35">
        <v>19.4</v>
      </c>
      <c r="K34" s="115">
        <f t="shared" si="4"/>
        <v>34</v>
      </c>
      <c r="L34" s="35">
        <v>522.7</v>
      </c>
      <c r="M34" s="115">
        <f t="shared" si="5"/>
        <v>38</v>
      </c>
      <c r="N34" s="35">
        <v>261.9</v>
      </c>
      <c r="O34" s="26"/>
      <c r="P34" s="115">
        <f t="shared" si="6"/>
        <v>38</v>
      </c>
      <c r="Q34" s="35">
        <v>48.7</v>
      </c>
      <c r="R34" s="115">
        <f t="shared" si="7"/>
        <v>37</v>
      </c>
      <c r="S34" s="35">
        <v>26.9</v>
      </c>
      <c r="T34" s="115">
        <f t="shared" si="8"/>
        <v>4</v>
      </c>
      <c r="U34" s="35">
        <v>94.4</v>
      </c>
      <c r="V34" s="115">
        <f t="shared" si="9"/>
        <v>2</v>
      </c>
      <c r="W34" s="35">
        <v>93.7</v>
      </c>
      <c r="X34" s="115">
        <f t="shared" si="10"/>
        <v>2</v>
      </c>
      <c r="Y34" s="35">
        <v>90.4</v>
      </c>
      <c r="Z34" s="115">
        <f t="shared" si="11"/>
        <v>4</v>
      </c>
      <c r="AA34" s="45">
        <v>40.4</v>
      </c>
      <c r="AB34" s="21" t="s">
        <v>96</v>
      </c>
    </row>
    <row r="35" spans="2:28" ht="12" customHeight="1">
      <c r="B35" s="18" t="s">
        <v>36</v>
      </c>
      <c r="C35" s="113">
        <f t="shared" si="0"/>
        <v>5</v>
      </c>
      <c r="D35" s="35">
        <v>203.5</v>
      </c>
      <c r="E35" s="115">
        <f t="shared" si="1"/>
        <v>3</v>
      </c>
      <c r="F35" s="35">
        <v>144.5</v>
      </c>
      <c r="G35" s="115">
        <f t="shared" si="2"/>
        <v>41</v>
      </c>
      <c r="H35" s="35">
        <v>23.6</v>
      </c>
      <c r="I35" s="115">
        <f t="shared" si="3"/>
        <v>30</v>
      </c>
      <c r="J35" s="35">
        <v>18.4</v>
      </c>
      <c r="K35" s="115">
        <f t="shared" si="4"/>
        <v>31</v>
      </c>
      <c r="L35" s="35">
        <v>541.1</v>
      </c>
      <c r="M35" s="115">
        <f t="shared" si="5"/>
        <v>37</v>
      </c>
      <c r="N35" s="35">
        <v>263.6</v>
      </c>
      <c r="O35" s="26"/>
      <c r="P35" s="115">
        <f t="shared" si="6"/>
        <v>37</v>
      </c>
      <c r="Q35" s="35">
        <v>49.6</v>
      </c>
      <c r="R35" s="115">
        <f t="shared" si="7"/>
        <v>40</v>
      </c>
      <c r="S35" s="35">
        <v>23.8</v>
      </c>
      <c r="T35" s="115">
        <f t="shared" si="8"/>
        <v>39</v>
      </c>
      <c r="U35" s="35">
        <v>43.6</v>
      </c>
      <c r="V35" s="115">
        <f t="shared" si="9"/>
        <v>23</v>
      </c>
      <c r="W35" s="35">
        <v>42.9</v>
      </c>
      <c r="X35" s="115">
        <f t="shared" si="10"/>
        <v>22</v>
      </c>
      <c r="Y35" s="35">
        <v>42</v>
      </c>
      <c r="Z35" s="115">
        <f t="shared" si="11"/>
        <v>28</v>
      </c>
      <c r="AA35" s="45">
        <v>18.2</v>
      </c>
      <c r="AB35" s="21" t="s">
        <v>97</v>
      </c>
    </row>
    <row r="36" spans="2:28" ht="12" customHeight="1">
      <c r="B36" s="18" t="s">
        <v>37</v>
      </c>
      <c r="C36" s="113">
        <f t="shared" si="0"/>
        <v>14</v>
      </c>
      <c r="D36" s="35">
        <v>174.8</v>
      </c>
      <c r="E36" s="115">
        <f t="shared" si="1"/>
        <v>20</v>
      </c>
      <c r="F36" s="35">
        <v>117.1</v>
      </c>
      <c r="G36" s="115">
        <f t="shared" si="2"/>
        <v>36</v>
      </c>
      <c r="H36" s="35">
        <v>29.8</v>
      </c>
      <c r="I36" s="115">
        <f t="shared" si="3"/>
        <v>29</v>
      </c>
      <c r="J36" s="35">
        <v>18.5</v>
      </c>
      <c r="K36" s="115">
        <f t="shared" si="4"/>
        <v>40</v>
      </c>
      <c r="L36" s="35">
        <v>491.5</v>
      </c>
      <c r="M36" s="115">
        <f t="shared" si="5"/>
        <v>41</v>
      </c>
      <c r="N36" s="35">
        <v>226.7</v>
      </c>
      <c r="O36" s="26"/>
      <c r="P36" s="115">
        <f t="shared" si="6"/>
        <v>32</v>
      </c>
      <c r="Q36" s="35">
        <v>55</v>
      </c>
      <c r="R36" s="115">
        <f t="shared" si="7"/>
        <v>42</v>
      </c>
      <c r="S36" s="35">
        <v>20.7</v>
      </c>
      <c r="T36" s="115">
        <f t="shared" si="8"/>
        <v>42</v>
      </c>
      <c r="U36" s="35">
        <v>40.1</v>
      </c>
      <c r="V36" s="115">
        <f t="shared" si="9"/>
        <v>16</v>
      </c>
      <c r="W36" s="35">
        <v>48.4</v>
      </c>
      <c r="X36" s="115">
        <f t="shared" si="10"/>
        <v>11</v>
      </c>
      <c r="Y36" s="35">
        <v>51</v>
      </c>
      <c r="Z36" s="115">
        <f t="shared" si="11"/>
        <v>26</v>
      </c>
      <c r="AA36" s="45">
        <v>18.7</v>
      </c>
      <c r="AB36" s="21" t="s">
        <v>98</v>
      </c>
    </row>
    <row r="37" spans="2:28" ht="12" customHeight="1">
      <c r="B37" s="18" t="s">
        <v>38</v>
      </c>
      <c r="C37" s="113">
        <f t="shared" si="0"/>
        <v>8</v>
      </c>
      <c r="D37" s="35">
        <v>189.3</v>
      </c>
      <c r="E37" s="115">
        <f t="shared" si="1"/>
        <v>19</v>
      </c>
      <c r="F37" s="35">
        <v>119.2</v>
      </c>
      <c r="G37" s="115">
        <f t="shared" si="2"/>
        <v>27</v>
      </c>
      <c r="H37" s="35">
        <v>36.3</v>
      </c>
      <c r="I37" s="115">
        <f t="shared" si="3"/>
        <v>23</v>
      </c>
      <c r="J37" s="35">
        <v>20.8</v>
      </c>
      <c r="K37" s="115">
        <f t="shared" si="4"/>
        <v>32</v>
      </c>
      <c r="L37" s="35">
        <v>537.8</v>
      </c>
      <c r="M37" s="115">
        <f t="shared" si="5"/>
        <v>13</v>
      </c>
      <c r="N37" s="35">
        <v>457.4</v>
      </c>
      <c r="O37" s="26"/>
      <c r="P37" s="115">
        <f t="shared" si="6"/>
        <v>31</v>
      </c>
      <c r="Q37" s="35">
        <v>55.6</v>
      </c>
      <c r="R37" s="115">
        <f t="shared" si="7"/>
        <v>27</v>
      </c>
      <c r="S37" s="35">
        <v>31.9</v>
      </c>
      <c r="T37" s="115">
        <f t="shared" si="8"/>
        <v>6</v>
      </c>
      <c r="U37" s="35">
        <v>86.2</v>
      </c>
      <c r="V37" s="115">
        <f t="shared" si="9"/>
        <v>4</v>
      </c>
      <c r="W37" s="35">
        <v>73.4</v>
      </c>
      <c r="X37" s="115">
        <f t="shared" si="10"/>
        <v>4</v>
      </c>
      <c r="Y37" s="35">
        <v>72.6</v>
      </c>
      <c r="Z37" s="115">
        <f t="shared" si="11"/>
        <v>3</v>
      </c>
      <c r="AA37" s="45">
        <v>40.8</v>
      </c>
      <c r="AB37" s="21" t="s">
        <v>99</v>
      </c>
    </row>
    <row r="38" spans="2:46" s="142" customFormat="1" ht="24" customHeight="1">
      <c r="B38" s="134" t="s">
        <v>39</v>
      </c>
      <c r="C38" s="135">
        <f t="shared" si="0"/>
        <v>27</v>
      </c>
      <c r="D38" s="136">
        <v>155.9</v>
      </c>
      <c r="E38" s="137">
        <f t="shared" si="1"/>
        <v>17</v>
      </c>
      <c r="F38" s="136">
        <v>119.8</v>
      </c>
      <c r="G38" s="137">
        <f t="shared" si="2"/>
        <v>7</v>
      </c>
      <c r="H38" s="136">
        <v>45.9</v>
      </c>
      <c r="I38" s="137">
        <f t="shared" si="3"/>
        <v>4</v>
      </c>
      <c r="J38" s="136">
        <v>26.8</v>
      </c>
      <c r="K38" s="137">
        <f t="shared" si="4"/>
        <v>14</v>
      </c>
      <c r="L38" s="136">
        <v>713.7</v>
      </c>
      <c r="M38" s="137">
        <f t="shared" si="5"/>
        <v>20</v>
      </c>
      <c r="N38" s="136">
        <v>406.4</v>
      </c>
      <c r="O38" s="146"/>
      <c r="P38" s="137">
        <f t="shared" si="6"/>
        <v>1</v>
      </c>
      <c r="Q38" s="136">
        <v>106.9</v>
      </c>
      <c r="R38" s="137">
        <f t="shared" si="7"/>
        <v>3</v>
      </c>
      <c r="S38" s="136">
        <v>49.2</v>
      </c>
      <c r="T38" s="137">
        <f t="shared" si="8"/>
        <v>26</v>
      </c>
      <c r="U38" s="136">
        <v>54.9</v>
      </c>
      <c r="V38" s="137">
        <f t="shared" si="9"/>
        <v>32</v>
      </c>
      <c r="W38" s="136">
        <v>38.4</v>
      </c>
      <c r="X38" s="137">
        <f t="shared" si="10"/>
        <v>34</v>
      </c>
      <c r="Y38" s="136">
        <v>36.6</v>
      </c>
      <c r="Z38" s="137">
        <f t="shared" si="11"/>
        <v>47</v>
      </c>
      <c r="AA38" s="147">
        <v>5.7</v>
      </c>
      <c r="AB38" s="141" t="s">
        <v>100</v>
      </c>
      <c r="AD38" s="144"/>
      <c r="AG38" s="144"/>
      <c r="AI38" s="144"/>
      <c r="AK38" s="144"/>
      <c r="AM38" s="144"/>
      <c r="AO38" s="144"/>
      <c r="AQ38" s="144"/>
      <c r="AS38" s="145"/>
      <c r="AT38" s="145"/>
    </row>
    <row r="39" spans="2:28" ht="12" customHeight="1">
      <c r="B39" s="18" t="s">
        <v>40</v>
      </c>
      <c r="C39" s="113">
        <f t="shared" si="0"/>
        <v>45</v>
      </c>
      <c r="D39" s="35">
        <v>125.4</v>
      </c>
      <c r="E39" s="115">
        <f t="shared" si="1"/>
        <v>42</v>
      </c>
      <c r="F39" s="35">
        <v>98.8</v>
      </c>
      <c r="G39" s="115">
        <f t="shared" si="2"/>
        <v>1</v>
      </c>
      <c r="H39" s="35">
        <v>59.4</v>
      </c>
      <c r="I39" s="115">
        <f t="shared" si="3"/>
        <v>3</v>
      </c>
      <c r="J39" s="35">
        <v>27.2</v>
      </c>
      <c r="K39" s="115">
        <f t="shared" si="4"/>
        <v>7</v>
      </c>
      <c r="L39" s="35">
        <v>742.3</v>
      </c>
      <c r="M39" s="115">
        <f t="shared" si="5"/>
        <v>12</v>
      </c>
      <c r="N39" s="35">
        <v>472.4</v>
      </c>
      <c r="O39" s="26"/>
      <c r="P39" s="115">
        <f t="shared" si="6"/>
        <v>8</v>
      </c>
      <c r="Q39" s="35">
        <v>84.7</v>
      </c>
      <c r="R39" s="115">
        <f t="shared" si="7"/>
        <v>9</v>
      </c>
      <c r="S39" s="35">
        <v>43.3</v>
      </c>
      <c r="T39" s="115">
        <f t="shared" si="8"/>
        <v>8</v>
      </c>
      <c r="U39" s="35">
        <v>80.6</v>
      </c>
      <c r="V39" s="115">
        <f t="shared" si="9"/>
        <v>6</v>
      </c>
      <c r="W39" s="35">
        <v>55</v>
      </c>
      <c r="X39" s="115">
        <f t="shared" si="10"/>
        <v>9</v>
      </c>
      <c r="Y39" s="35">
        <v>51.9</v>
      </c>
      <c r="Z39" s="115">
        <f t="shared" si="11"/>
        <v>44</v>
      </c>
      <c r="AA39" s="45">
        <v>10.6</v>
      </c>
      <c r="AB39" s="21" t="s">
        <v>101</v>
      </c>
    </row>
    <row r="40" spans="2:28" ht="12" customHeight="1">
      <c r="B40" s="18" t="s">
        <v>41</v>
      </c>
      <c r="C40" s="113">
        <f t="shared" si="0"/>
        <v>17</v>
      </c>
      <c r="D40" s="35">
        <v>169.9</v>
      </c>
      <c r="E40" s="115">
        <f t="shared" si="1"/>
        <v>13</v>
      </c>
      <c r="F40" s="35">
        <v>122.6</v>
      </c>
      <c r="G40" s="115">
        <f t="shared" si="2"/>
        <v>16</v>
      </c>
      <c r="H40" s="35">
        <v>41.1</v>
      </c>
      <c r="I40" s="115">
        <f t="shared" si="3"/>
        <v>33</v>
      </c>
      <c r="J40" s="35">
        <v>17.6</v>
      </c>
      <c r="K40" s="115">
        <f t="shared" si="4"/>
        <v>3</v>
      </c>
      <c r="L40" s="35">
        <v>767.5</v>
      </c>
      <c r="M40" s="115">
        <f t="shared" si="5"/>
        <v>24</v>
      </c>
      <c r="N40" s="35">
        <v>355.1</v>
      </c>
      <c r="O40" s="26"/>
      <c r="P40" s="115">
        <f t="shared" si="6"/>
        <v>5</v>
      </c>
      <c r="Q40" s="35">
        <v>91.6</v>
      </c>
      <c r="R40" s="115">
        <f t="shared" si="7"/>
        <v>22</v>
      </c>
      <c r="S40" s="35">
        <v>33.1</v>
      </c>
      <c r="T40" s="115">
        <f t="shared" si="8"/>
        <v>32</v>
      </c>
      <c r="U40" s="35">
        <v>49.7</v>
      </c>
      <c r="V40" s="115">
        <f t="shared" si="9"/>
        <v>28</v>
      </c>
      <c r="W40" s="35">
        <v>39</v>
      </c>
      <c r="X40" s="115">
        <f t="shared" si="10"/>
        <v>32</v>
      </c>
      <c r="Y40" s="35">
        <v>36.8</v>
      </c>
      <c r="Z40" s="115">
        <f t="shared" si="11"/>
        <v>43</v>
      </c>
      <c r="AA40" s="45">
        <v>12.7</v>
      </c>
      <c r="AB40" s="21" t="s">
        <v>102</v>
      </c>
    </row>
    <row r="41" spans="2:28" ht="12" customHeight="1">
      <c r="B41" s="18" t="s">
        <v>42</v>
      </c>
      <c r="C41" s="113">
        <f t="shared" si="0"/>
        <v>6</v>
      </c>
      <c r="D41" s="35">
        <v>195.8</v>
      </c>
      <c r="E41" s="115">
        <f t="shared" si="1"/>
        <v>4</v>
      </c>
      <c r="F41" s="35">
        <v>144.4</v>
      </c>
      <c r="G41" s="115">
        <f t="shared" si="2"/>
        <v>33</v>
      </c>
      <c r="H41" s="35">
        <v>32.3</v>
      </c>
      <c r="I41" s="115">
        <f t="shared" si="3"/>
        <v>37</v>
      </c>
      <c r="J41" s="35">
        <v>16.6</v>
      </c>
      <c r="K41" s="115">
        <f t="shared" si="4"/>
        <v>24</v>
      </c>
      <c r="L41" s="35">
        <v>622</v>
      </c>
      <c r="M41" s="115">
        <f t="shared" si="5"/>
        <v>11</v>
      </c>
      <c r="N41" s="35">
        <v>476.3</v>
      </c>
      <c r="O41" s="26"/>
      <c r="P41" s="115">
        <f t="shared" si="6"/>
        <v>11</v>
      </c>
      <c r="Q41" s="35">
        <v>78.9</v>
      </c>
      <c r="R41" s="115">
        <f t="shared" si="7"/>
        <v>13</v>
      </c>
      <c r="S41" s="35">
        <v>38.7</v>
      </c>
      <c r="T41" s="115">
        <f t="shared" si="8"/>
        <v>30</v>
      </c>
      <c r="U41" s="35">
        <v>53.7</v>
      </c>
      <c r="V41" s="115">
        <f t="shared" si="9"/>
        <v>24</v>
      </c>
      <c r="W41" s="35">
        <v>42.2</v>
      </c>
      <c r="X41" s="115">
        <f t="shared" si="10"/>
        <v>24</v>
      </c>
      <c r="Y41" s="35">
        <v>40.9</v>
      </c>
      <c r="Z41" s="115">
        <f t="shared" si="11"/>
        <v>39</v>
      </c>
      <c r="AA41" s="45">
        <v>13.8</v>
      </c>
      <c r="AB41" s="21" t="s">
        <v>103</v>
      </c>
    </row>
    <row r="42" spans="2:28" ht="12" customHeight="1">
      <c r="B42" s="18" t="s">
        <v>43</v>
      </c>
      <c r="C42" s="113">
        <f t="shared" si="0"/>
        <v>10</v>
      </c>
      <c r="D42" s="35">
        <v>185.5</v>
      </c>
      <c r="E42" s="115">
        <f t="shared" si="1"/>
        <v>6</v>
      </c>
      <c r="F42" s="35">
        <v>143.5</v>
      </c>
      <c r="G42" s="115">
        <f t="shared" si="2"/>
        <v>10</v>
      </c>
      <c r="H42" s="35">
        <v>43.6</v>
      </c>
      <c r="I42" s="115">
        <f t="shared" si="3"/>
        <v>15</v>
      </c>
      <c r="J42" s="35">
        <v>22.5</v>
      </c>
      <c r="K42" s="115">
        <f t="shared" si="4"/>
        <v>18</v>
      </c>
      <c r="L42" s="35">
        <v>689.3</v>
      </c>
      <c r="M42" s="115">
        <f t="shared" si="5"/>
        <v>9</v>
      </c>
      <c r="N42" s="35">
        <v>501</v>
      </c>
      <c r="O42" s="26"/>
      <c r="P42" s="115">
        <f t="shared" si="6"/>
        <v>17</v>
      </c>
      <c r="Q42" s="35">
        <v>66.6</v>
      </c>
      <c r="R42" s="115">
        <f t="shared" si="7"/>
        <v>21</v>
      </c>
      <c r="S42" s="35">
        <v>33.3</v>
      </c>
      <c r="T42" s="115">
        <f t="shared" si="8"/>
        <v>13</v>
      </c>
      <c r="U42" s="35">
        <v>66.5</v>
      </c>
      <c r="V42" s="115">
        <f t="shared" si="9"/>
        <v>18</v>
      </c>
      <c r="W42" s="35">
        <v>48</v>
      </c>
      <c r="X42" s="115">
        <f t="shared" si="10"/>
        <v>20</v>
      </c>
      <c r="Y42" s="35">
        <v>43.9</v>
      </c>
      <c r="Z42" s="115">
        <f t="shared" si="11"/>
        <v>40</v>
      </c>
      <c r="AA42" s="45">
        <v>13.7</v>
      </c>
      <c r="AB42" s="21" t="s">
        <v>77</v>
      </c>
    </row>
    <row r="43" spans="2:46" s="142" customFormat="1" ht="24" customHeight="1">
      <c r="B43" s="134" t="s">
        <v>44</v>
      </c>
      <c r="C43" s="135">
        <f t="shared" si="0"/>
        <v>1</v>
      </c>
      <c r="D43" s="136">
        <v>294.1</v>
      </c>
      <c r="E43" s="137">
        <f t="shared" si="1"/>
        <v>2</v>
      </c>
      <c r="F43" s="136">
        <v>153.8</v>
      </c>
      <c r="G43" s="137">
        <f t="shared" si="2"/>
        <v>17</v>
      </c>
      <c r="H43" s="136">
        <v>39.8</v>
      </c>
      <c r="I43" s="137">
        <f t="shared" si="3"/>
        <v>9</v>
      </c>
      <c r="J43" s="136">
        <v>24</v>
      </c>
      <c r="K43" s="137">
        <f t="shared" si="4"/>
        <v>5</v>
      </c>
      <c r="L43" s="136">
        <v>749.5</v>
      </c>
      <c r="M43" s="137">
        <f t="shared" si="5"/>
        <v>7</v>
      </c>
      <c r="N43" s="136">
        <v>554.4</v>
      </c>
      <c r="O43" s="146"/>
      <c r="P43" s="137">
        <f t="shared" si="6"/>
        <v>2</v>
      </c>
      <c r="Q43" s="136">
        <v>101.8</v>
      </c>
      <c r="R43" s="137">
        <f t="shared" si="7"/>
        <v>2</v>
      </c>
      <c r="S43" s="136">
        <v>49.9</v>
      </c>
      <c r="T43" s="137">
        <f t="shared" si="8"/>
        <v>20</v>
      </c>
      <c r="U43" s="136">
        <v>58.7</v>
      </c>
      <c r="V43" s="137">
        <f t="shared" si="9"/>
        <v>36</v>
      </c>
      <c r="W43" s="136">
        <v>36.2</v>
      </c>
      <c r="X43" s="137">
        <f t="shared" si="10"/>
        <v>34</v>
      </c>
      <c r="Y43" s="136">
        <v>36.6</v>
      </c>
      <c r="Z43" s="137">
        <f t="shared" si="11"/>
        <v>22</v>
      </c>
      <c r="AA43" s="147">
        <v>21.5</v>
      </c>
      <c r="AB43" s="141" t="s">
        <v>104</v>
      </c>
      <c r="AD43" s="144"/>
      <c r="AG43" s="144"/>
      <c r="AI43" s="144"/>
      <c r="AK43" s="144"/>
      <c r="AM43" s="144"/>
      <c r="AO43" s="144"/>
      <c r="AQ43" s="144"/>
      <c r="AS43" s="145"/>
      <c r="AT43" s="145"/>
    </row>
    <row r="44" spans="2:28" ht="12" customHeight="1">
      <c r="B44" s="18" t="s">
        <v>45</v>
      </c>
      <c r="C44" s="113">
        <f t="shared" si="0"/>
        <v>11</v>
      </c>
      <c r="D44" s="35">
        <v>183.6</v>
      </c>
      <c r="E44" s="115">
        <f t="shared" si="1"/>
        <v>8</v>
      </c>
      <c r="F44" s="35">
        <v>133.4</v>
      </c>
      <c r="G44" s="115">
        <f t="shared" si="2"/>
        <v>9</v>
      </c>
      <c r="H44" s="35">
        <v>43.9</v>
      </c>
      <c r="I44" s="115">
        <f t="shared" si="3"/>
        <v>12</v>
      </c>
      <c r="J44" s="35">
        <v>22.9</v>
      </c>
      <c r="K44" s="115">
        <f t="shared" si="4"/>
        <v>11</v>
      </c>
      <c r="L44" s="35">
        <v>722.3</v>
      </c>
      <c r="M44" s="115">
        <f t="shared" si="5"/>
        <v>18</v>
      </c>
      <c r="N44" s="35">
        <v>411.6</v>
      </c>
      <c r="O44" s="26"/>
      <c r="P44" s="115">
        <f t="shared" si="6"/>
        <v>8</v>
      </c>
      <c r="Q44" s="35">
        <v>84.7</v>
      </c>
      <c r="R44" s="115">
        <f t="shared" si="7"/>
        <v>1</v>
      </c>
      <c r="S44" s="35">
        <v>53</v>
      </c>
      <c r="T44" s="115">
        <f t="shared" si="8"/>
        <v>2</v>
      </c>
      <c r="U44" s="35">
        <v>103.7</v>
      </c>
      <c r="V44" s="115">
        <f t="shared" si="9"/>
        <v>16</v>
      </c>
      <c r="W44" s="35">
        <v>48.4</v>
      </c>
      <c r="X44" s="115">
        <f t="shared" si="10"/>
        <v>19</v>
      </c>
      <c r="Y44" s="35">
        <v>44.8</v>
      </c>
      <c r="Z44" s="115">
        <f t="shared" si="11"/>
        <v>10</v>
      </c>
      <c r="AA44" s="45">
        <v>29.2</v>
      </c>
      <c r="AB44" s="21" t="s">
        <v>105</v>
      </c>
    </row>
    <row r="45" spans="2:28" ht="12" customHeight="1">
      <c r="B45" s="18" t="s">
        <v>196</v>
      </c>
      <c r="C45" s="113">
        <f t="shared" si="0"/>
        <v>26</v>
      </c>
      <c r="D45" s="35">
        <v>156.7</v>
      </c>
      <c r="E45" s="115">
        <f t="shared" si="1"/>
        <v>16</v>
      </c>
      <c r="F45" s="35">
        <v>120.3</v>
      </c>
      <c r="G45" s="115">
        <f t="shared" si="2"/>
        <v>19</v>
      </c>
      <c r="H45" s="35">
        <v>39.3</v>
      </c>
      <c r="I45" s="115">
        <f t="shared" si="3"/>
        <v>32</v>
      </c>
      <c r="J45" s="35">
        <v>17.9</v>
      </c>
      <c r="K45" s="115">
        <f t="shared" si="4"/>
        <v>6</v>
      </c>
      <c r="L45" s="35">
        <v>743.3</v>
      </c>
      <c r="M45" s="115">
        <f t="shared" si="5"/>
        <v>10</v>
      </c>
      <c r="N45" s="35">
        <v>498.6</v>
      </c>
      <c r="O45" s="26"/>
      <c r="P45" s="115">
        <f t="shared" si="6"/>
        <v>25</v>
      </c>
      <c r="Q45" s="35">
        <v>61.2</v>
      </c>
      <c r="R45" s="115">
        <f t="shared" si="7"/>
        <v>18</v>
      </c>
      <c r="S45" s="35">
        <v>35.6</v>
      </c>
      <c r="T45" s="115">
        <f t="shared" si="8"/>
        <v>18</v>
      </c>
      <c r="U45" s="35">
        <v>61.2</v>
      </c>
      <c r="V45" s="115">
        <f t="shared" si="9"/>
        <v>31</v>
      </c>
      <c r="W45" s="35">
        <v>38.6</v>
      </c>
      <c r="X45" s="115">
        <f t="shared" si="10"/>
        <v>31</v>
      </c>
      <c r="Y45" s="35">
        <v>36.9</v>
      </c>
      <c r="Z45" s="115">
        <f t="shared" si="11"/>
        <v>44</v>
      </c>
      <c r="AA45" s="45">
        <v>10.6</v>
      </c>
      <c r="AB45" s="21" t="s">
        <v>92</v>
      </c>
    </row>
    <row r="46" spans="2:28" ht="12" customHeight="1">
      <c r="B46" s="18" t="s">
        <v>46</v>
      </c>
      <c r="C46" s="113">
        <f t="shared" si="0"/>
        <v>13</v>
      </c>
      <c r="D46" s="35">
        <v>176.3</v>
      </c>
      <c r="E46" s="115">
        <f t="shared" si="1"/>
        <v>5</v>
      </c>
      <c r="F46" s="35">
        <v>144.3</v>
      </c>
      <c r="G46" s="115">
        <f t="shared" si="2"/>
        <v>4</v>
      </c>
      <c r="H46" s="35">
        <v>51.2</v>
      </c>
      <c r="I46" s="115">
        <f t="shared" si="3"/>
        <v>39</v>
      </c>
      <c r="J46" s="35">
        <v>15.9</v>
      </c>
      <c r="K46" s="115">
        <f t="shared" si="4"/>
        <v>1</v>
      </c>
      <c r="L46" s="35">
        <v>798.6</v>
      </c>
      <c r="M46" s="115">
        <f t="shared" si="5"/>
        <v>5</v>
      </c>
      <c r="N46" s="35">
        <v>585.4</v>
      </c>
      <c r="O46" s="26"/>
      <c r="P46" s="115">
        <f t="shared" si="6"/>
        <v>3</v>
      </c>
      <c r="Q46" s="35">
        <v>98.3</v>
      </c>
      <c r="R46" s="115">
        <f t="shared" si="7"/>
        <v>15</v>
      </c>
      <c r="S46" s="35">
        <v>37.7</v>
      </c>
      <c r="T46" s="115">
        <f t="shared" si="8"/>
        <v>19</v>
      </c>
      <c r="U46" s="35">
        <v>60.5</v>
      </c>
      <c r="V46" s="115">
        <f t="shared" si="9"/>
        <v>11</v>
      </c>
      <c r="W46" s="35">
        <v>52</v>
      </c>
      <c r="X46" s="115">
        <f t="shared" si="10"/>
        <v>14</v>
      </c>
      <c r="Y46" s="35">
        <v>49.9</v>
      </c>
      <c r="Z46" s="115">
        <f t="shared" si="11"/>
        <v>12</v>
      </c>
      <c r="AA46" s="45">
        <v>28.4</v>
      </c>
      <c r="AB46" s="21" t="s">
        <v>106</v>
      </c>
    </row>
    <row r="47" spans="2:28" ht="12" customHeight="1">
      <c r="B47" s="18" t="s">
        <v>47</v>
      </c>
      <c r="C47" s="113">
        <f t="shared" si="0"/>
        <v>18</v>
      </c>
      <c r="D47" s="35">
        <v>169.4</v>
      </c>
      <c r="E47" s="115">
        <f t="shared" si="1"/>
        <v>9</v>
      </c>
      <c r="F47" s="35">
        <v>131.3</v>
      </c>
      <c r="G47" s="115">
        <f t="shared" si="2"/>
        <v>42</v>
      </c>
      <c r="H47" s="35">
        <v>23.4</v>
      </c>
      <c r="I47" s="115">
        <f t="shared" si="3"/>
        <v>28</v>
      </c>
      <c r="J47" s="35">
        <v>18.6</v>
      </c>
      <c r="K47" s="115">
        <f t="shared" si="4"/>
        <v>17</v>
      </c>
      <c r="L47" s="35">
        <v>696.5</v>
      </c>
      <c r="M47" s="115">
        <f t="shared" si="5"/>
        <v>14</v>
      </c>
      <c r="N47" s="35">
        <v>443</v>
      </c>
      <c r="O47" s="26"/>
      <c r="P47" s="115">
        <f t="shared" si="6"/>
        <v>12</v>
      </c>
      <c r="Q47" s="35">
        <v>75.3</v>
      </c>
      <c r="R47" s="115">
        <f t="shared" si="7"/>
        <v>29</v>
      </c>
      <c r="S47" s="35">
        <v>31</v>
      </c>
      <c r="T47" s="115">
        <f t="shared" si="8"/>
        <v>15</v>
      </c>
      <c r="U47" s="35">
        <v>64.9</v>
      </c>
      <c r="V47" s="115">
        <f t="shared" si="9"/>
        <v>15</v>
      </c>
      <c r="W47" s="35">
        <v>50.2</v>
      </c>
      <c r="X47" s="115">
        <f t="shared" si="10"/>
        <v>16</v>
      </c>
      <c r="Y47" s="35">
        <v>46.2</v>
      </c>
      <c r="Z47" s="115">
        <f t="shared" si="11"/>
        <v>27</v>
      </c>
      <c r="AA47" s="45">
        <v>18.6</v>
      </c>
      <c r="AB47" s="21" t="s">
        <v>78</v>
      </c>
    </row>
    <row r="48" spans="2:46" s="142" customFormat="1" ht="24" customHeight="1">
      <c r="B48" s="134" t="s">
        <v>48</v>
      </c>
      <c r="C48" s="135">
        <f t="shared" si="0"/>
        <v>19</v>
      </c>
      <c r="D48" s="136">
        <v>167.6</v>
      </c>
      <c r="E48" s="137">
        <f t="shared" si="1"/>
        <v>7</v>
      </c>
      <c r="F48" s="136">
        <v>134.5</v>
      </c>
      <c r="G48" s="137">
        <f t="shared" si="2"/>
        <v>6</v>
      </c>
      <c r="H48" s="136">
        <v>46</v>
      </c>
      <c r="I48" s="137">
        <f t="shared" si="3"/>
        <v>44</v>
      </c>
      <c r="J48" s="136">
        <v>14.1</v>
      </c>
      <c r="K48" s="137">
        <f t="shared" si="4"/>
        <v>10</v>
      </c>
      <c r="L48" s="136">
        <v>729.1</v>
      </c>
      <c r="M48" s="137">
        <f t="shared" si="5"/>
        <v>6</v>
      </c>
      <c r="N48" s="136">
        <v>561.9</v>
      </c>
      <c r="O48" s="146"/>
      <c r="P48" s="137">
        <f t="shared" si="6"/>
        <v>7</v>
      </c>
      <c r="Q48" s="136">
        <v>85.5</v>
      </c>
      <c r="R48" s="137">
        <f t="shared" si="7"/>
        <v>20</v>
      </c>
      <c r="S48" s="136">
        <v>33.8</v>
      </c>
      <c r="T48" s="137">
        <f t="shared" si="8"/>
        <v>22</v>
      </c>
      <c r="U48" s="136">
        <v>58.4</v>
      </c>
      <c r="V48" s="137">
        <f t="shared" si="9"/>
        <v>20</v>
      </c>
      <c r="W48" s="136">
        <v>46.2</v>
      </c>
      <c r="X48" s="137">
        <f t="shared" si="10"/>
        <v>17</v>
      </c>
      <c r="Y48" s="136">
        <v>45.8</v>
      </c>
      <c r="Z48" s="137">
        <f t="shared" si="11"/>
        <v>38</v>
      </c>
      <c r="AA48" s="147">
        <v>14.4</v>
      </c>
      <c r="AB48" s="141" t="s">
        <v>107</v>
      </c>
      <c r="AD48" s="144"/>
      <c r="AG48" s="144"/>
      <c r="AI48" s="144"/>
      <c r="AK48" s="144"/>
      <c r="AM48" s="144"/>
      <c r="AO48" s="144"/>
      <c r="AQ48" s="144"/>
      <c r="AS48" s="145"/>
      <c r="AT48" s="145"/>
    </row>
    <row r="49" spans="2:28" ht="12" customHeight="1">
      <c r="B49" s="18" t="s">
        <v>49</v>
      </c>
      <c r="C49" s="113">
        <f t="shared" si="0"/>
        <v>24</v>
      </c>
      <c r="D49" s="35">
        <v>160.6</v>
      </c>
      <c r="E49" s="115">
        <f t="shared" si="1"/>
        <v>12</v>
      </c>
      <c r="F49" s="35">
        <v>124</v>
      </c>
      <c r="G49" s="115">
        <f t="shared" si="2"/>
        <v>24</v>
      </c>
      <c r="H49" s="35">
        <v>37.4</v>
      </c>
      <c r="I49" s="115">
        <f t="shared" si="3"/>
        <v>34</v>
      </c>
      <c r="J49" s="35">
        <v>17.3</v>
      </c>
      <c r="K49" s="115">
        <f t="shared" si="4"/>
        <v>13</v>
      </c>
      <c r="L49" s="35">
        <v>715.4</v>
      </c>
      <c r="M49" s="115">
        <f t="shared" si="5"/>
        <v>3</v>
      </c>
      <c r="N49" s="35">
        <v>592.3</v>
      </c>
      <c r="O49" s="26"/>
      <c r="P49" s="115">
        <f t="shared" si="6"/>
        <v>21</v>
      </c>
      <c r="Q49" s="35">
        <v>64.8</v>
      </c>
      <c r="R49" s="115">
        <f t="shared" si="7"/>
        <v>26</v>
      </c>
      <c r="S49" s="35">
        <v>32.1</v>
      </c>
      <c r="T49" s="115">
        <f t="shared" si="8"/>
        <v>17</v>
      </c>
      <c r="U49" s="35">
        <v>64</v>
      </c>
      <c r="V49" s="115">
        <f t="shared" si="9"/>
        <v>9</v>
      </c>
      <c r="W49" s="35">
        <v>53.2</v>
      </c>
      <c r="X49" s="115">
        <f t="shared" si="10"/>
        <v>10</v>
      </c>
      <c r="Y49" s="35">
        <v>51.3</v>
      </c>
      <c r="Z49" s="115">
        <f t="shared" si="11"/>
        <v>24</v>
      </c>
      <c r="AA49" s="45">
        <v>20.2</v>
      </c>
      <c r="AB49" s="21" t="s">
        <v>89</v>
      </c>
    </row>
    <row r="50" spans="2:28" ht="12" customHeight="1">
      <c r="B50" s="18" t="s">
        <v>50</v>
      </c>
      <c r="C50" s="113">
        <f t="shared" si="0"/>
        <v>33</v>
      </c>
      <c r="D50" s="35">
        <v>144.3</v>
      </c>
      <c r="E50" s="115">
        <f t="shared" si="1"/>
        <v>37</v>
      </c>
      <c r="F50" s="35">
        <v>106.4</v>
      </c>
      <c r="G50" s="115">
        <f t="shared" si="2"/>
        <v>22</v>
      </c>
      <c r="H50" s="35">
        <v>38.1</v>
      </c>
      <c r="I50" s="115">
        <f t="shared" si="3"/>
        <v>38</v>
      </c>
      <c r="J50" s="35">
        <v>16.5</v>
      </c>
      <c r="K50" s="115">
        <f t="shared" si="4"/>
        <v>2</v>
      </c>
      <c r="L50" s="35">
        <v>780.6</v>
      </c>
      <c r="M50" s="115">
        <f t="shared" si="5"/>
        <v>4</v>
      </c>
      <c r="N50" s="35">
        <v>589.2</v>
      </c>
      <c r="O50" s="26"/>
      <c r="P50" s="115">
        <f t="shared" si="6"/>
        <v>10</v>
      </c>
      <c r="Q50" s="35">
        <v>82.6</v>
      </c>
      <c r="R50" s="115">
        <f t="shared" si="7"/>
        <v>16</v>
      </c>
      <c r="S50" s="35">
        <v>37.1</v>
      </c>
      <c r="T50" s="115">
        <f t="shared" si="8"/>
        <v>23</v>
      </c>
      <c r="U50" s="35">
        <v>57.9</v>
      </c>
      <c r="V50" s="115">
        <f t="shared" si="9"/>
        <v>12</v>
      </c>
      <c r="W50" s="35">
        <v>51.6</v>
      </c>
      <c r="X50" s="115">
        <f t="shared" si="10"/>
        <v>13</v>
      </c>
      <c r="Y50" s="35">
        <v>50.6</v>
      </c>
      <c r="Z50" s="115">
        <f t="shared" si="11"/>
        <v>42</v>
      </c>
      <c r="AA50" s="45">
        <v>12.8</v>
      </c>
      <c r="AB50" s="21" t="s">
        <v>108</v>
      </c>
    </row>
    <row r="51" spans="2:28" ht="12" customHeight="1">
      <c r="B51" s="17" t="s">
        <v>51</v>
      </c>
      <c r="C51" s="118">
        <f t="shared" si="0"/>
        <v>36</v>
      </c>
      <c r="D51" s="36">
        <v>142.7</v>
      </c>
      <c r="E51" s="116">
        <f t="shared" si="1"/>
        <v>24</v>
      </c>
      <c r="F51" s="36">
        <v>113.4</v>
      </c>
      <c r="G51" s="116">
        <f t="shared" si="2"/>
        <v>13</v>
      </c>
      <c r="H51" s="36">
        <v>42.2</v>
      </c>
      <c r="I51" s="116">
        <f t="shared" si="3"/>
        <v>21</v>
      </c>
      <c r="J51" s="36">
        <v>21</v>
      </c>
      <c r="K51" s="116">
        <f t="shared" si="4"/>
        <v>16</v>
      </c>
      <c r="L51" s="36">
        <v>708.4</v>
      </c>
      <c r="M51" s="116">
        <f t="shared" si="5"/>
        <v>8</v>
      </c>
      <c r="N51" s="36">
        <v>529.9</v>
      </c>
      <c r="O51" s="27"/>
      <c r="P51" s="116">
        <f t="shared" si="6"/>
        <v>6</v>
      </c>
      <c r="Q51" s="36">
        <v>91.1</v>
      </c>
      <c r="R51" s="116">
        <f t="shared" si="7"/>
        <v>4</v>
      </c>
      <c r="S51" s="36">
        <v>49.1</v>
      </c>
      <c r="T51" s="116">
        <f t="shared" si="8"/>
        <v>5</v>
      </c>
      <c r="U51" s="36">
        <v>87.7</v>
      </c>
      <c r="V51" s="116">
        <f t="shared" si="9"/>
        <v>10</v>
      </c>
      <c r="W51" s="36">
        <v>52.5</v>
      </c>
      <c r="X51" s="116">
        <f t="shared" si="10"/>
        <v>5</v>
      </c>
      <c r="Y51" s="36">
        <v>66.7</v>
      </c>
      <c r="Z51" s="116">
        <f t="shared" si="11"/>
        <v>37</v>
      </c>
      <c r="AA51" s="46">
        <v>15.5</v>
      </c>
      <c r="AB51" s="22" t="s">
        <v>96</v>
      </c>
    </row>
    <row r="52" spans="2:28" ht="12" customHeight="1">
      <c r="B52" s="18" t="s">
        <v>52</v>
      </c>
      <c r="C52" s="113">
        <f t="shared" si="0"/>
        <v>44</v>
      </c>
      <c r="D52" s="35">
        <v>125.6</v>
      </c>
      <c r="E52" s="115">
        <f t="shared" si="1"/>
        <v>40</v>
      </c>
      <c r="F52" s="35">
        <v>101.4</v>
      </c>
      <c r="G52" s="115">
        <f t="shared" si="2"/>
        <v>29</v>
      </c>
      <c r="H52" s="35">
        <v>36</v>
      </c>
      <c r="I52" s="115">
        <f t="shared" si="3"/>
        <v>35</v>
      </c>
      <c r="J52" s="35">
        <v>17.1</v>
      </c>
      <c r="K52" s="115">
        <f t="shared" si="4"/>
        <v>8</v>
      </c>
      <c r="L52" s="35">
        <v>741.2</v>
      </c>
      <c r="M52" s="115">
        <f t="shared" si="5"/>
        <v>2</v>
      </c>
      <c r="N52" s="35">
        <v>637.8</v>
      </c>
      <c r="O52" s="26"/>
      <c r="P52" s="115">
        <f t="shared" si="6"/>
        <v>4</v>
      </c>
      <c r="Q52" s="35">
        <v>94.3</v>
      </c>
      <c r="R52" s="115">
        <f t="shared" si="7"/>
        <v>22</v>
      </c>
      <c r="S52" s="35">
        <v>33.1</v>
      </c>
      <c r="T52" s="115">
        <f t="shared" si="8"/>
        <v>14</v>
      </c>
      <c r="U52" s="35">
        <v>65.6</v>
      </c>
      <c r="V52" s="115">
        <f t="shared" si="9"/>
        <v>5</v>
      </c>
      <c r="W52" s="35">
        <v>55.4</v>
      </c>
      <c r="X52" s="115">
        <f t="shared" si="10"/>
        <v>6</v>
      </c>
      <c r="Y52" s="35">
        <v>54</v>
      </c>
      <c r="Z52" s="115">
        <f t="shared" si="11"/>
        <v>36</v>
      </c>
      <c r="AA52" s="45">
        <v>16</v>
      </c>
      <c r="AB52" s="21" t="s">
        <v>75</v>
      </c>
    </row>
    <row r="53" spans="2:46" s="142" customFormat="1" ht="24" customHeight="1">
      <c r="B53" s="134" t="s">
        <v>53</v>
      </c>
      <c r="C53" s="135">
        <f t="shared" si="0"/>
        <v>42</v>
      </c>
      <c r="D53" s="136">
        <v>132.4</v>
      </c>
      <c r="E53" s="137">
        <f t="shared" si="1"/>
        <v>33</v>
      </c>
      <c r="F53" s="136">
        <v>108</v>
      </c>
      <c r="G53" s="137">
        <f t="shared" si="2"/>
        <v>20</v>
      </c>
      <c r="H53" s="136">
        <v>39.2</v>
      </c>
      <c r="I53" s="137">
        <f t="shared" si="3"/>
        <v>7</v>
      </c>
      <c r="J53" s="136">
        <v>24.7</v>
      </c>
      <c r="K53" s="137">
        <f t="shared" si="4"/>
        <v>9</v>
      </c>
      <c r="L53" s="136">
        <v>738</v>
      </c>
      <c r="M53" s="137">
        <f t="shared" si="5"/>
        <v>1</v>
      </c>
      <c r="N53" s="136">
        <v>653.5</v>
      </c>
      <c r="O53" s="146"/>
      <c r="P53" s="137">
        <f t="shared" si="6"/>
        <v>20</v>
      </c>
      <c r="Q53" s="136">
        <v>65.5</v>
      </c>
      <c r="R53" s="137">
        <f t="shared" si="7"/>
        <v>31</v>
      </c>
      <c r="S53" s="136">
        <v>30.4</v>
      </c>
      <c r="T53" s="137">
        <f t="shared" si="8"/>
        <v>21</v>
      </c>
      <c r="U53" s="136">
        <v>58.5</v>
      </c>
      <c r="V53" s="137">
        <f t="shared" si="9"/>
        <v>8</v>
      </c>
      <c r="W53" s="136">
        <v>54.6</v>
      </c>
      <c r="X53" s="137">
        <f t="shared" si="10"/>
        <v>7</v>
      </c>
      <c r="Y53" s="136">
        <v>53.7</v>
      </c>
      <c r="Z53" s="137">
        <f t="shared" si="11"/>
        <v>29</v>
      </c>
      <c r="AA53" s="147">
        <v>18.1</v>
      </c>
      <c r="AB53" s="141" t="s">
        <v>109</v>
      </c>
      <c r="AD53" s="144"/>
      <c r="AG53" s="144"/>
      <c r="AI53" s="144"/>
      <c r="AK53" s="144"/>
      <c r="AM53" s="144"/>
      <c r="AO53" s="144"/>
      <c r="AQ53" s="144"/>
      <c r="AS53" s="145"/>
      <c r="AT53" s="145"/>
    </row>
    <row r="54" spans="2:28" ht="12" customHeight="1">
      <c r="B54" s="52" t="s">
        <v>54</v>
      </c>
      <c r="C54" s="114">
        <f t="shared" si="0"/>
        <v>47</v>
      </c>
      <c r="D54" s="53">
        <v>111.5</v>
      </c>
      <c r="E54" s="117">
        <f t="shared" si="1"/>
        <v>47</v>
      </c>
      <c r="F54" s="53">
        <v>91.2</v>
      </c>
      <c r="G54" s="117">
        <f t="shared" si="2"/>
        <v>26</v>
      </c>
      <c r="H54" s="53">
        <v>37</v>
      </c>
      <c r="I54" s="117">
        <f t="shared" si="3"/>
        <v>11</v>
      </c>
      <c r="J54" s="53">
        <v>23.4</v>
      </c>
      <c r="K54" s="117">
        <f t="shared" si="4"/>
        <v>28</v>
      </c>
      <c r="L54" s="53">
        <v>583.3</v>
      </c>
      <c r="M54" s="117">
        <f t="shared" si="5"/>
        <v>22</v>
      </c>
      <c r="N54" s="53">
        <v>362.7</v>
      </c>
      <c r="O54" s="26"/>
      <c r="P54" s="117">
        <f t="shared" si="6"/>
        <v>39</v>
      </c>
      <c r="Q54" s="53">
        <v>47.3</v>
      </c>
      <c r="R54" s="117">
        <f t="shared" si="7"/>
        <v>43</v>
      </c>
      <c r="S54" s="53">
        <v>18.6</v>
      </c>
      <c r="T54" s="117">
        <f t="shared" si="8"/>
        <v>47</v>
      </c>
      <c r="U54" s="53">
        <v>24.9</v>
      </c>
      <c r="V54" s="117">
        <f t="shared" si="9"/>
        <v>45</v>
      </c>
      <c r="W54" s="53">
        <v>27.1</v>
      </c>
      <c r="X54" s="117">
        <f t="shared" si="10"/>
        <v>44</v>
      </c>
      <c r="Y54" s="53">
        <v>26.6</v>
      </c>
      <c r="Z54" s="117">
        <f t="shared" si="11"/>
        <v>46</v>
      </c>
      <c r="AA54" s="57">
        <v>6.3</v>
      </c>
      <c r="AB54" s="56" t="s">
        <v>110</v>
      </c>
    </row>
    <row r="55" spans="2:28" ht="13.5">
      <c r="B55" s="23" t="s">
        <v>207</v>
      </c>
      <c r="C55" s="23"/>
      <c r="D55" s="9"/>
      <c r="E55" s="9"/>
      <c r="F55" s="9"/>
      <c r="G55" s="9"/>
      <c r="H55" s="9"/>
      <c r="I55" s="10"/>
      <c r="K55" s="9"/>
      <c r="L55" s="9"/>
      <c r="M55" s="9"/>
      <c r="O55" s="30"/>
      <c r="P55" s="9"/>
      <c r="Q55" s="9"/>
      <c r="R55" s="10"/>
      <c r="T55" s="9"/>
      <c r="U55" s="9"/>
      <c r="V55" s="9"/>
      <c r="W55" s="9"/>
      <c r="X55" s="10"/>
      <c r="Z55" s="10"/>
      <c r="AB55" s="9"/>
    </row>
    <row r="56" spans="3:26" ht="13.5">
      <c r="C56" s="23"/>
      <c r="D56" s="9"/>
      <c r="E56" s="9"/>
      <c r="F56" s="9"/>
      <c r="G56" s="9"/>
      <c r="H56" s="9"/>
      <c r="I56" s="10"/>
      <c r="K56" s="9"/>
      <c r="L56" s="9"/>
      <c r="M56" s="9"/>
      <c r="O56" s="30"/>
      <c r="P56" s="9"/>
      <c r="Q56" s="9"/>
      <c r="R56" s="10"/>
      <c r="T56" s="9"/>
      <c r="U56" s="9"/>
      <c r="V56" s="9"/>
      <c r="W56" s="9"/>
      <c r="X56" s="10"/>
      <c r="Z56" s="10"/>
    </row>
    <row r="57" spans="3:26" ht="13.5">
      <c r="C57" s="9"/>
      <c r="D57" s="9"/>
      <c r="E57" s="9"/>
      <c r="F57" s="9"/>
      <c r="G57" s="9"/>
      <c r="H57" s="9"/>
      <c r="I57" s="10"/>
      <c r="K57" s="9"/>
      <c r="L57" s="9"/>
      <c r="M57" s="9"/>
      <c r="O57" s="30"/>
      <c r="P57" s="9"/>
      <c r="Q57" s="9"/>
      <c r="R57" s="10"/>
      <c r="T57" s="9"/>
      <c r="U57" s="9"/>
      <c r="V57" s="9"/>
      <c r="W57" s="9"/>
      <c r="X57" s="10"/>
      <c r="Z57" s="10"/>
    </row>
    <row r="58" spans="3:26" ht="13.5">
      <c r="C58" s="9"/>
      <c r="D58" s="9"/>
      <c r="E58" s="9"/>
      <c r="F58" s="9"/>
      <c r="G58" s="9"/>
      <c r="H58" s="9"/>
      <c r="I58" s="10"/>
      <c r="K58" s="9"/>
      <c r="L58" s="9"/>
      <c r="M58" s="9"/>
      <c r="O58" s="30"/>
      <c r="P58" s="9"/>
      <c r="Q58" s="9"/>
      <c r="R58" s="10"/>
      <c r="T58" s="9"/>
      <c r="U58" s="9"/>
      <c r="V58" s="9"/>
      <c r="W58" s="9"/>
      <c r="X58" s="10"/>
      <c r="Z58" s="10"/>
    </row>
    <row r="59" spans="3:26" ht="13.5">
      <c r="C59" s="9"/>
      <c r="D59" s="9"/>
      <c r="E59" s="9"/>
      <c r="F59" s="9"/>
      <c r="G59" s="9"/>
      <c r="H59" s="9"/>
      <c r="I59" s="10"/>
      <c r="K59" s="9"/>
      <c r="L59" s="9"/>
      <c r="M59" s="9"/>
      <c r="O59" s="30"/>
      <c r="P59" s="9"/>
      <c r="Q59" s="9"/>
      <c r="R59" s="10"/>
      <c r="T59" s="9"/>
      <c r="U59" s="9"/>
      <c r="V59" s="9"/>
      <c r="W59" s="9"/>
      <c r="X59" s="10"/>
      <c r="Z59" s="10"/>
    </row>
    <row r="60" spans="3:26" ht="13.5">
      <c r="C60" s="9"/>
      <c r="D60" s="9"/>
      <c r="E60" s="9"/>
      <c r="F60" s="9"/>
      <c r="G60" s="9"/>
      <c r="H60" s="9"/>
      <c r="I60" s="10"/>
      <c r="K60" s="9"/>
      <c r="L60" s="9"/>
      <c r="M60" s="9"/>
      <c r="O60" s="30"/>
      <c r="P60" s="9"/>
      <c r="Q60" s="9"/>
      <c r="R60" s="10"/>
      <c r="T60" s="9"/>
      <c r="U60" s="9"/>
      <c r="V60" s="9"/>
      <c r="W60" s="9"/>
      <c r="X60" s="10"/>
      <c r="Z60" s="10"/>
    </row>
    <row r="61" spans="3:26" ht="13.5">
      <c r="C61" s="9"/>
      <c r="D61" s="9"/>
      <c r="E61" s="9"/>
      <c r="F61" s="9"/>
      <c r="G61" s="9"/>
      <c r="H61" s="9"/>
      <c r="I61" s="10"/>
      <c r="K61" s="9"/>
      <c r="L61" s="9"/>
      <c r="M61" s="9"/>
      <c r="O61" s="30"/>
      <c r="P61" s="9"/>
      <c r="Q61" s="9"/>
      <c r="R61" s="10"/>
      <c r="T61" s="9"/>
      <c r="U61" s="9"/>
      <c r="V61" s="9"/>
      <c r="W61" s="9"/>
      <c r="X61" s="10"/>
      <c r="Z61" s="10"/>
    </row>
    <row r="62" spans="3:26" ht="13.5">
      <c r="C62" s="9"/>
      <c r="D62" s="9"/>
      <c r="E62" s="9"/>
      <c r="F62" s="9"/>
      <c r="G62" s="9"/>
      <c r="H62" s="9"/>
      <c r="I62" s="10"/>
      <c r="K62" s="9"/>
      <c r="L62" s="9"/>
      <c r="M62" s="9"/>
      <c r="O62" s="30"/>
      <c r="P62" s="9"/>
      <c r="Q62" s="9"/>
      <c r="R62" s="10"/>
      <c r="T62" s="9"/>
      <c r="U62" s="9"/>
      <c r="V62" s="9"/>
      <c r="W62" s="9"/>
      <c r="X62" s="10"/>
      <c r="Z62" s="10"/>
    </row>
    <row r="63" spans="3:26" ht="13.5">
      <c r="C63" s="9"/>
      <c r="D63" s="9"/>
      <c r="E63" s="9"/>
      <c r="F63" s="9"/>
      <c r="G63" s="9"/>
      <c r="H63" s="9"/>
      <c r="I63" s="10"/>
      <c r="K63" s="9"/>
      <c r="L63" s="9"/>
      <c r="M63" s="9"/>
      <c r="O63" s="30"/>
      <c r="P63" s="9"/>
      <c r="Q63" s="9"/>
      <c r="R63" s="10"/>
      <c r="T63" s="9"/>
      <c r="U63" s="9"/>
      <c r="V63" s="9"/>
      <c r="W63" s="9"/>
      <c r="X63" s="10"/>
      <c r="Z63" s="10"/>
    </row>
    <row r="64" spans="3:26" ht="13.5">
      <c r="C64" s="9"/>
      <c r="D64" s="9"/>
      <c r="E64" s="9"/>
      <c r="F64" s="9"/>
      <c r="G64" s="9"/>
      <c r="H64" s="9"/>
      <c r="I64" s="10"/>
      <c r="K64" s="9"/>
      <c r="L64" s="9"/>
      <c r="M64" s="9"/>
      <c r="O64" s="30"/>
      <c r="P64" s="9"/>
      <c r="Q64" s="9"/>
      <c r="R64" s="10"/>
      <c r="T64" s="9"/>
      <c r="U64" s="9"/>
      <c r="V64" s="9"/>
      <c r="W64" s="9"/>
      <c r="X64" s="10"/>
      <c r="Z64" s="10"/>
    </row>
    <row r="65" spans="3:26" ht="13.5">
      <c r="C65" s="9"/>
      <c r="D65" s="9"/>
      <c r="E65" s="9"/>
      <c r="F65" s="9"/>
      <c r="G65" s="9"/>
      <c r="H65" s="9"/>
      <c r="I65" s="10"/>
      <c r="K65" s="9"/>
      <c r="L65" s="9"/>
      <c r="M65" s="9"/>
      <c r="O65" s="30"/>
      <c r="P65" s="9"/>
      <c r="Q65" s="9"/>
      <c r="R65" s="10"/>
      <c r="T65" s="9"/>
      <c r="U65" s="9"/>
      <c r="V65" s="9"/>
      <c r="W65" s="9"/>
      <c r="X65" s="10"/>
      <c r="Z65" s="10"/>
    </row>
    <row r="66" spans="3:26" ht="13.5">
      <c r="C66" s="9"/>
      <c r="D66" s="9"/>
      <c r="E66" s="9"/>
      <c r="F66" s="9"/>
      <c r="G66" s="9"/>
      <c r="H66" s="9"/>
      <c r="I66" s="10"/>
      <c r="K66" s="9"/>
      <c r="L66" s="9"/>
      <c r="M66" s="9"/>
      <c r="O66" s="30"/>
      <c r="P66" s="9"/>
      <c r="Q66" s="9"/>
      <c r="R66" s="10"/>
      <c r="T66" s="9"/>
      <c r="U66" s="9"/>
      <c r="V66" s="9"/>
      <c r="W66" s="9"/>
      <c r="X66" s="10"/>
      <c r="Z66" s="10"/>
    </row>
    <row r="67" spans="3:26" ht="13.5">
      <c r="C67" s="9"/>
      <c r="D67" s="9"/>
      <c r="E67" s="9"/>
      <c r="F67" s="9"/>
      <c r="G67" s="9"/>
      <c r="H67" s="9"/>
      <c r="I67" s="10"/>
      <c r="K67" s="9"/>
      <c r="L67" s="9"/>
      <c r="M67" s="9"/>
      <c r="O67" s="30"/>
      <c r="P67" s="9"/>
      <c r="Q67" s="9"/>
      <c r="R67" s="10"/>
      <c r="T67" s="9"/>
      <c r="U67" s="9"/>
      <c r="V67" s="9"/>
      <c r="W67" s="9"/>
      <c r="X67" s="10"/>
      <c r="Z67" s="10"/>
    </row>
    <row r="68" spans="3:26" ht="13.5">
      <c r="C68" s="9"/>
      <c r="D68" s="9"/>
      <c r="E68" s="9"/>
      <c r="F68" s="9"/>
      <c r="G68" s="9"/>
      <c r="H68" s="9"/>
      <c r="I68" s="10"/>
      <c r="K68" s="9"/>
      <c r="L68" s="9"/>
      <c r="M68" s="9"/>
      <c r="O68" s="30"/>
      <c r="P68" s="9"/>
      <c r="Q68" s="9"/>
      <c r="R68" s="10"/>
      <c r="T68" s="9"/>
      <c r="U68" s="9"/>
      <c r="V68" s="9"/>
      <c r="W68" s="9"/>
      <c r="X68" s="10"/>
      <c r="Z68" s="10"/>
    </row>
    <row r="69" spans="3:26" ht="13.5">
      <c r="C69" s="9"/>
      <c r="D69" s="9"/>
      <c r="E69" s="9"/>
      <c r="F69" s="9"/>
      <c r="G69" s="9"/>
      <c r="H69" s="9"/>
      <c r="I69" s="10"/>
      <c r="K69" s="9"/>
      <c r="L69" s="9"/>
      <c r="M69" s="9"/>
      <c r="O69" s="30"/>
      <c r="P69" s="9"/>
      <c r="Q69" s="9"/>
      <c r="R69" s="10"/>
      <c r="T69" s="9"/>
      <c r="U69" s="9"/>
      <c r="V69" s="9"/>
      <c r="W69" s="9"/>
      <c r="X69" s="10"/>
      <c r="Z69" s="10"/>
    </row>
    <row r="70" spans="3:26" ht="13.5">
      <c r="C70" s="9"/>
      <c r="D70" s="9"/>
      <c r="E70" s="9"/>
      <c r="F70" s="9"/>
      <c r="G70" s="9"/>
      <c r="H70" s="9"/>
      <c r="I70" s="10"/>
      <c r="K70" s="9"/>
      <c r="L70" s="9"/>
      <c r="M70" s="9"/>
      <c r="O70" s="30"/>
      <c r="P70" s="9"/>
      <c r="Q70" s="9"/>
      <c r="R70" s="10"/>
      <c r="T70" s="9"/>
      <c r="U70" s="9"/>
      <c r="V70" s="9"/>
      <c r="W70" s="9"/>
      <c r="X70" s="10"/>
      <c r="Z70" s="10"/>
    </row>
  </sheetData>
  <mergeCells count="15">
    <mergeCell ref="Z4:AA5"/>
    <mergeCell ref="P4:Q5"/>
    <mergeCell ref="R4:S5"/>
    <mergeCell ref="T4:U5"/>
    <mergeCell ref="V4:W5"/>
    <mergeCell ref="AB4:AB6"/>
    <mergeCell ref="X4:Y5"/>
    <mergeCell ref="B4:B6"/>
    <mergeCell ref="C4:D5"/>
    <mergeCell ref="E5:F5"/>
    <mergeCell ref="E4:F4"/>
    <mergeCell ref="G4:H5"/>
    <mergeCell ref="I4:J5"/>
    <mergeCell ref="K4:L5"/>
    <mergeCell ref="M4:N5"/>
  </mergeCells>
  <printOptions horizontalCentered="1" verticalCentered="1"/>
  <pageMargins left="0.5905511811023623" right="0.3937007874015748" top="0" bottom="0" header="0.5118110236220472" footer="0.5118110236220472"/>
  <pageSetup blackAndWhite="1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B1:AK70"/>
  <sheetViews>
    <sheetView tabSelected="1" zoomScaleSheetLayoutView="12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"/>
    </sheetView>
  </sheetViews>
  <sheetFormatPr defaultColWidth="9.00390625" defaultRowHeight="13.5"/>
  <cols>
    <col min="1" max="1" width="6.25390625" style="1" customWidth="1"/>
    <col min="2" max="3" width="8.625" style="6" customWidth="1"/>
    <col min="4" max="4" width="20.625" style="6" customWidth="1"/>
    <col min="5" max="5" width="8.625" style="6" customWidth="1"/>
    <col min="6" max="6" width="20.625" style="6" customWidth="1"/>
    <col min="7" max="7" width="8.625" style="6" customWidth="1"/>
    <col min="8" max="8" width="20.625" style="6" customWidth="1"/>
    <col min="9" max="9" width="3.625" style="12" customWidth="1"/>
    <col min="10" max="10" width="6.625" style="6" customWidth="1"/>
    <col min="11" max="11" width="11.125" style="9" customWidth="1"/>
    <col min="12" max="12" width="6.625" style="9" customWidth="1"/>
    <col min="13" max="13" width="11.125" style="9" customWidth="1"/>
    <col min="14" max="14" width="6.625" style="9" customWidth="1"/>
    <col min="15" max="15" width="11.125" style="9" customWidth="1"/>
    <col min="16" max="16" width="6.625" style="5" customWidth="1"/>
    <col min="17" max="17" width="11.125" style="5" customWidth="1"/>
    <col min="18" max="18" width="6.625" style="5" customWidth="1"/>
    <col min="19" max="19" width="11.125" style="5" customWidth="1"/>
    <col min="20" max="20" width="5.125" style="9" customWidth="1"/>
    <col min="21" max="21" width="9.00390625" style="1" customWidth="1"/>
    <col min="22" max="22" width="9.00390625" style="3" customWidth="1"/>
    <col min="23" max="23" width="9.00390625" style="1" customWidth="1"/>
    <col min="24" max="24" width="9.00390625" style="3" customWidth="1"/>
    <col min="25" max="25" width="9.00390625" style="1" customWidth="1"/>
    <col min="26" max="26" width="9.00390625" style="3" customWidth="1"/>
    <col min="27" max="27" width="9.00390625" style="1" customWidth="1"/>
    <col min="28" max="28" width="9.00390625" style="3" customWidth="1"/>
    <col min="29" max="29" width="9.00390625" style="1" customWidth="1"/>
    <col min="30" max="31" width="9.00390625" style="4" customWidth="1"/>
    <col min="32" max="16384" width="9.00390625" style="1" customWidth="1"/>
  </cols>
  <sheetData>
    <row r="1" spans="2:37" ht="18.75">
      <c r="B1" s="63" t="s">
        <v>55</v>
      </c>
      <c r="C1" s="51"/>
      <c r="D1" s="51"/>
      <c r="E1" s="60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3"/>
      <c r="V1" s="1"/>
      <c r="AD1" s="3"/>
      <c r="AE1" s="1"/>
      <c r="AF1" s="3"/>
      <c r="AH1" s="3"/>
      <c r="AJ1" s="4"/>
      <c r="AK1" s="4"/>
    </row>
    <row r="2" spans="2:37" ht="18.75">
      <c r="B2" s="63" t="s">
        <v>164</v>
      </c>
      <c r="C2" s="7"/>
      <c r="E2" s="60" t="s">
        <v>183</v>
      </c>
      <c r="F2" s="61"/>
      <c r="G2" s="61"/>
      <c r="H2" s="61"/>
      <c r="I2" s="61"/>
      <c r="J2" s="60" t="s">
        <v>181</v>
      </c>
      <c r="K2" s="61"/>
      <c r="L2" s="61"/>
      <c r="M2" s="61"/>
      <c r="N2" s="60"/>
      <c r="O2" s="61"/>
      <c r="P2" s="61"/>
      <c r="Q2" s="61"/>
      <c r="R2" s="61"/>
      <c r="S2" s="61"/>
      <c r="T2" s="61"/>
      <c r="U2" s="3"/>
      <c r="V2" s="1"/>
      <c r="AD2" s="3"/>
      <c r="AE2" s="1"/>
      <c r="AF2" s="3"/>
      <c r="AH2" s="3"/>
      <c r="AJ2" s="4"/>
      <c r="AK2" s="4"/>
    </row>
    <row r="3" spans="2:37" ht="14.25" thickBot="1">
      <c r="B3" s="8"/>
      <c r="C3" s="8"/>
      <c r="D3" s="8"/>
      <c r="E3" s="8"/>
      <c r="F3" s="8"/>
      <c r="G3" s="8"/>
      <c r="H3" s="8"/>
      <c r="I3" s="62"/>
      <c r="J3" s="11"/>
      <c r="K3" s="122"/>
      <c r="L3" s="122"/>
      <c r="M3" s="30"/>
      <c r="N3" s="122"/>
      <c r="O3" s="122"/>
      <c r="P3" s="8"/>
      <c r="Q3" s="8"/>
      <c r="R3" s="11"/>
      <c r="S3" s="11"/>
      <c r="T3" s="50" t="s">
        <v>208</v>
      </c>
      <c r="U3" s="3"/>
      <c r="V3" s="1"/>
      <c r="AD3" s="3"/>
      <c r="AE3" s="1"/>
      <c r="AF3" s="3"/>
      <c r="AH3" s="3"/>
      <c r="AJ3" s="4"/>
      <c r="AK3" s="4"/>
    </row>
    <row r="4" spans="2:20" ht="21" customHeight="1">
      <c r="B4" s="175" t="s">
        <v>1</v>
      </c>
      <c r="C4" s="171" t="s">
        <v>165</v>
      </c>
      <c r="D4" s="172"/>
      <c r="E4" s="171" t="s">
        <v>166</v>
      </c>
      <c r="F4" s="172"/>
      <c r="G4" s="171" t="s">
        <v>167</v>
      </c>
      <c r="H4" s="172"/>
      <c r="I4" s="29"/>
      <c r="J4" s="188" t="s">
        <v>168</v>
      </c>
      <c r="K4" s="188"/>
      <c r="L4" s="188"/>
      <c r="M4" s="189"/>
      <c r="N4" s="171" t="s">
        <v>201</v>
      </c>
      <c r="O4" s="192"/>
      <c r="P4" s="196" t="s">
        <v>213</v>
      </c>
      <c r="Q4" s="188"/>
      <c r="R4" s="188"/>
      <c r="S4" s="189"/>
      <c r="T4" s="168" t="s">
        <v>1</v>
      </c>
    </row>
    <row r="5" spans="2:20" ht="21" customHeight="1">
      <c r="B5" s="176"/>
      <c r="C5" s="173"/>
      <c r="D5" s="178"/>
      <c r="E5" s="173"/>
      <c r="F5" s="174"/>
      <c r="G5" s="173"/>
      <c r="H5" s="174"/>
      <c r="I5" s="29"/>
      <c r="J5" s="174" t="s">
        <v>169</v>
      </c>
      <c r="K5" s="182"/>
      <c r="L5" s="173" t="s">
        <v>170</v>
      </c>
      <c r="M5" s="182"/>
      <c r="N5" s="181"/>
      <c r="O5" s="182"/>
      <c r="P5" s="173" t="s">
        <v>171</v>
      </c>
      <c r="Q5" s="182"/>
      <c r="R5" s="173" t="s">
        <v>172</v>
      </c>
      <c r="S5" s="182"/>
      <c r="T5" s="169"/>
    </row>
    <row r="6" spans="2:20" ht="27.75" customHeight="1">
      <c r="B6" s="177"/>
      <c r="C6" s="15" t="s">
        <v>2</v>
      </c>
      <c r="D6" s="16" t="s">
        <v>116</v>
      </c>
      <c r="E6" s="15" t="s">
        <v>2</v>
      </c>
      <c r="F6" s="16" t="s">
        <v>116</v>
      </c>
      <c r="G6" s="15" t="s">
        <v>2</v>
      </c>
      <c r="H6" s="14" t="s">
        <v>116</v>
      </c>
      <c r="I6" s="29"/>
      <c r="J6" s="25" t="s">
        <v>2</v>
      </c>
      <c r="K6" s="19" t="s">
        <v>202</v>
      </c>
      <c r="L6" s="15" t="s">
        <v>2</v>
      </c>
      <c r="M6" s="19" t="s">
        <v>202</v>
      </c>
      <c r="N6" s="15" t="s">
        <v>2</v>
      </c>
      <c r="O6" s="16" t="s">
        <v>175</v>
      </c>
      <c r="P6" s="15" t="s">
        <v>2</v>
      </c>
      <c r="Q6" s="16" t="s">
        <v>173</v>
      </c>
      <c r="R6" s="15" t="s">
        <v>2</v>
      </c>
      <c r="S6" s="16" t="s">
        <v>191</v>
      </c>
      <c r="T6" s="170"/>
    </row>
    <row r="7" spans="2:20" ht="12" customHeight="1">
      <c r="B7" s="17" t="s">
        <v>8</v>
      </c>
      <c r="C7" s="32"/>
      <c r="D7" s="34">
        <v>51.48350139286695</v>
      </c>
      <c r="E7" s="33"/>
      <c r="F7" s="34">
        <v>25.760583827049082</v>
      </c>
      <c r="G7" s="33"/>
      <c r="H7" s="34">
        <v>21.68085690744301</v>
      </c>
      <c r="I7" s="27"/>
      <c r="J7" s="33"/>
      <c r="K7" s="37">
        <v>77.71</v>
      </c>
      <c r="L7" s="33"/>
      <c r="M7" s="37">
        <v>84.62</v>
      </c>
      <c r="N7" s="33"/>
      <c r="O7" s="34">
        <v>96.8</v>
      </c>
      <c r="P7" s="33"/>
      <c r="Q7" s="47">
        <f>SUM(Q8:Q54)</f>
        <v>27041</v>
      </c>
      <c r="R7" s="33"/>
      <c r="S7" s="47">
        <f>SUM(S8:S54)</f>
        <v>2669520</v>
      </c>
      <c r="T7" s="20" t="s">
        <v>71</v>
      </c>
    </row>
    <row r="8" spans="2:31" s="142" customFormat="1" ht="24" customHeight="1">
      <c r="B8" s="134" t="s">
        <v>9</v>
      </c>
      <c r="C8" s="135">
        <f aca="true" t="shared" si="0" ref="C8:C54">IF(D8="","",RANK(D8,D$8:D$54))</f>
        <v>33</v>
      </c>
      <c r="D8" s="136">
        <v>50.0352733686067</v>
      </c>
      <c r="E8" s="137">
        <f aca="true" t="shared" si="1" ref="E8:E54">IF(F8="","",RANK(F8,F$8:F$54))</f>
        <v>39</v>
      </c>
      <c r="F8" s="136">
        <v>18.553791887125218</v>
      </c>
      <c r="G8" s="137">
        <f aca="true" t="shared" si="2" ref="G8:G54">IF(H8="","",RANK(H8,H$8:H$54))</f>
        <v>35</v>
      </c>
      <c r="H8" s="136">
        <v>14.832451499118166</v>
      </c>
      <c r="I8" s="138"/>
      <c r="J8" s="137">
        <f aca="true" t="shared" si="3" ref="J8:J54">IF(K8="","",RANK(K8,K$8:K$54))</f>
        <v>28</v>
      </c>
      <c r="K8" s="139">
        <v>77.55</v>
      </c>
      <c r="L8" s="137">
        <f aca="true" t="shared" si="4" ref="L8:L54">IF(M8="","",RANK(M8,M$8:M$54))</f>
        <v>18</v>
      </c>
      <c r="M8" s="139">
        <v>84.84</v>
      </c>
      <c r="N8" s="137">
        <f aca="true" t="shared" si="5" ref="N8:N54">IF(O8="","",RANK(O8,O$8:O$54))</f>
        <v>24</v>
      </c>
      <c r="O8" s="136">
        <v>96.8</v>
      </c>
      <c r="P8" s="137">
        <f aca="true" t="shared" si="6" ref="P8:P54">IF(Q8="","",RANK(Q8,Q$8:Q$54))</f>
        <v>3</v>
      </c>
      <c r="Q8" s="140">
        <v>2270</v>
      </c>
      <c r="R8" s="137">
        <f aca="true" t="shared" si="7" ref="R8:R54">IF(S8="","",RANK(S8,S$8:S$54))</f>
        <v>1</v>
      </c>
      <c r="S8" s="140">
        <f>125118+150216</f>
        <v>275334</v>
      </c>
      <c r="T8" s="141" t="s">
        <v>72</v>
      </c>
      <c r="V8" s="143"/>
      <c r="X8" s="143"/>
      <c r="Z8" s="144"/>
      <c r="AB8" s="144"/>
      <c r="AD8" s="145"/>
      <c r="AE8" s="145"/>
    </row>
    <row r="9" spans="2:24" ht="12" customHeight="1">
      <c r="B9" s="18" t="s">
        <v>10</v>
      </c>
      <c r="C9" s="113">
        <f t="shared" si="0"/>
        <v>25</v>
      </c>
      <c r="D9" s="35">
        <v>56.70524166099388</v>
      </c>
      <c r="E9" s="115">
        <f t="shared" si="1"/>
        <v>32</v>
      </c>
      <c r="F9" s="35">
        <v>21.102791014295438</v>
      </c>
      <c r="G9" s="115">
        <f t="shared" si="2"/>
        <v>43</v>
      </c>
      <c r="H9" s="35">
        <v>8.917631041524846</v>
      </c>
      <c r="I9" s="119"/>
      <c r="J9" s="115">
        <f t="shared" si="3"/>
        <v>47</v>
      </c>
      <c r="K9" s="38">
        <v>75.67</v>
      </c>
      <c r="L9" s="115">
        <f t="shared" si="4"/>
        <v>47</v>
      </c>
      <c r="M9" s="38">
        <v>83.69</v>
      </c>
      <c r="N9" s="115">
        <f t="shared" si="5"/>
        <v>22</v>
      </c>
      <c r="O9" s="35">
        <v>97.1</v>
      </c>
      <c r="P9" s="115">
        <f t="shared" si="6"/>
        <v>7</v>
      </c>
      <c r="Q9" s="48">
        <v>1021</v>
      </c>
      <c r="R9" s="115">
        <f t="shared" si="7"/>
        <v>4</v>
      </c>
      <c r="S9" s="48">
        <f>22811+162983</f>
        <v>185794</v>
      </c>
      <c r="T9" s="21" t="s">
        <v>73</v>
      </c>
      <c r="V9" s="121"/>
      <c r="X9" s="121"/>
    </row>
    <row r="10" spans="2:24" ht="12" customHeight="1">
      <c r="B10" s="18" t="s">
        <v>11</v>
      </c>
      <c r="C10" s="113">
        <f t="shared" si="0"/>
        <v>42</v>
      </c>
      <c r="D10" s="35">
        <v>42.28855721393035</v>
      </c>
      <c r="E10" s="115">
        <f t="shared" si="1"/>
        <v>40</v>
      </c>
      <c r="F10" s="35">
        <v>17.768301350390903</v>
      </c>
      <c r="G10" s="115">
        <f t="shared" si="2"/>
        <v>40</v>
      </c>
      <c r="H10" s="35">
        <v>10.518834399431414</v>
      </c>
      <c r="I10" s="119"/>
      <c r="J10" s="115">
        <f t="shared" si="3"/>
        <v>39</v>
      </c>
      <c r="K10" s="38">
        <v>77.09</v>
      </c>
      <c r="L10" s="115">
        <f t="shared" si="4"/>
        <v>29</v>
      </c>
      <c r="M10" s="38">
        <v>84.6</v>
      </c>
      <c r="N10" s="115">
        <f t="shared" si="5"/>
        <v>43</v>
      </c>
      <c r="O10" s="35">
        <v>90.5</v>
      </c>
      <c r="P10" s="115">
        <f t="shared" si="6"/>
        <v>20</v>
      </c>
      <c r="Q10" s="48">
        <v>372</v>
      </c>
      <c r="R10" s="115">
        <f t="shared" si="7"/>
        <v>8</v>
      </c>
      <c r="S10" s="48">
        <f>62767+48388</f>
        <v>111155</v>
      </c>
      <c r="T10" s="21" t="s">
        <v>74</v>
      </c>
      <c r="V10" s="121"/>
      <c r="X10" s="121"/>
    </row>
    <row r="11" spans="2:24" ht="12" customHeight="1">
      <c r="B11" s="18" t="s">
        <v>12</v>
      </c>
      <c r="C11" s="113">
        <f t="shared" si="0"/>
        <v>39</v>
      </c>
      <c r="D11" s="35">
        <v>45.12863770560945</v>
      </c>
      <c r="E11" s="115">
        <f t="shared" si="1"/>
        <v>44</v>
      </c>
      <c r="F11" s="35">
        <v>16.322226908477436</v>
      </c>
      <c r="G11" s="115">
        <f t="shared" si="2"/>
        <v>47</v>
      </c>
      <c r="H11" s="35">
        <v>5.18768452129903</v>
      </c>
      <c r="I11" s="119"/>
      <c r="J11" s="115">
        <f t="shared" si="3"/>
        <v>23</v>
      </c>
      <c r="K11" s="38">
        <v>77.71</v>
      </c>
      <c r="L11" s="115">
        <f t="shared" si="4"/>
        <v>23</v>
      </c>
      <c r="M11" s="38">
        <v>84.74</v>
      </c>
      <c r="N11" s="115">
        <f t="shared" si="5"/>
        <v>16</v>
      </c>
      <c r="O11" s="35">
        <v>98.4</v>
      </c>
      <c r="P11" s="115">
        <f t="shared" si="6"/>
        <v>9</v>
      </c>
      <c r="Q11" s="48">
        <v>754</v>
      </c>
      <c r="R11" s="115">
        <f t="shared" si="7"/>
        <v>20</v>
      </c>
      <c r="S11" s="48">
        <f>16876+23889</f>
        <v>40765</v>
      </c>
      <c r="T11" s="21" t="s">
        <v>75</v>
      </c>
      <c r="V11" s="121"/>
      <c r="X11" s="121"/>
    </row>
    <row r="12" spans="2:24" ht="12" customHeight="1">
      <c r="B12" s="18" t="s">
        <v>13</v>
      </c>
      <c r="C12" s="113">
        <f t="shared" si="0"/>
        <v>43</v>
      </c>
      <c r="D12" s="35">
        <v>42.26190476190476</v>
      </c>
      <c r="E12" s="115">
        <f t="shared" si="1"/>
        <v>41</v>
      </c>
      <c r="F12" s="35">
        <v>17.517006802721088</v>
      </c>
      <c r="G12" s="115">
        <f t="shared" si="2"/>
        <v>37</v>
      </c>
      <c r="H12" s="35">
        <v>12.5</v>
      </c>
      <c r="I12" s="119"/>
      <c r="J12" s="115">
        <f t="shared" si="3"/>
        <v>46</v>
      </c>
      <c r="K12" s="38">
        <v>76.81</v>
      </c>
      <c r="L12" s="115">
        <f t="shared" si="4"/>
        <v>40</v>
      </c>
      <c r="M12" s="38">
        <v>84.32</v>
      </c>
      <c r="N12" s="115">
        <f t="shared" si="5"/>
        <v>46</v>
      </c>
      <c r="O12" s="35">
        <v>87.9</v>
      </c>
      <c r="P12" s="115">
        <f t="shared" si="6"/>
        <v>11</v>
      </c>
      <c r="Q12" s="48">
        <v>570</v>
      </c>
      <c r="R12" s="115">
        <f t="shared" si="7"/>
        <v>11</v>
      </c>
      <c r="S12" s="48">
        <f>36097+46077</f>
        <v>82174</v>
      </c>
      <c r="T12" s="21" t="s">
        <v>76</v>
      </c>
      <c r="V12" s="121"/>
      <c r="X12" s="121"/>
    </row>
    <row r="13" spans="2:31" s="142" customFormat="1" ht="24" customHeight="1">
      <c r="B13" s="134" t="s">
        <v>14</v>
      </c>
      <c r="C13" s="135">
        <f t="shared" si="0"/>
        <v>47</v>
      </c>
      <c r="D13" s="136">
        <v>27.692307692307693</v>
      </c>
      <c r="E13" s="137">
        <f t="shared" si="1"/>
        <v>46</v>
      </c>
      <c r="F13" s="136">
        <v>14.979757085020244</v>
      </c>
      <c r="G13" s="137">
        <f t="shared" si="2"/>
        <v>6</v>
      </c>
      <c r="H13" s="136">
        <v>44.69635627530364</v>
      </c>
      <c r="I13" s="138"/>
      <c r="J13" s="137">
        <f t="shared" si="3"/>
        <v>24</v>
      </c>
      <c r="K13" s="139">
        <v>77.69</v>
      </c>
      <c r="L13" s="137">
        <f t="shared" si="4"/>
        <v>30</v>
      </c>
      <c r="M13" s="139">
        <v>84.57</v>
      </c>
      <c r="N13" s="137">
        <f t="shared" si="5"/>
        <v>23</v>
      </c>
      <c r="O13" s="136">
        <v>96.9</v>
      </c>
      <c r="P13" s="137">
        <f t="shared" si="6"/>
        <v>19</v>
      </c>
      <c r="Q13" s="140">
        <v>393</v>
      </c>
      <c r="R13" s="137">
        <f t="shared" si="7"/>
        <v>16</v>
      </c>
      <c r="S13" s="140">
        <f>23667+31695</f>
        <v>55362</v>
      </c>
      <c r="T13" s="141" t="s">
        <v>77</v>
      </c>
      <c r="V13" s="143"/>
      <c r="X13" s="143"/>
      <c r="Z13" s="144"/>
      <c r="AB13" s="144"/>
      <c r="AD13" s="145"/>
      <c r="AE13" s="145"/>
    </row>
    <row r="14" spans="2:24" ht="12" customHeight="1">
      <c r="B14" s="18" t="s">
        <v>15</v>
      </c>
      <c r="C14" s="113">
        <f t="shared" si="0"/>
        <v>45</v>
      </c>
      <c r="D14" s="35">
        <v>36.60377358490566</v>
      </c>
      <c r="E14" s="115">
        <f t="shared" si="1"/>
        <v>42</v>
      </c>
      <c r="F14" s="35">
        <v>17.21698113207547</v>
      </c>
      <c r="G14" s="115">
        <f t="shared" si="2"/>
        <v>5</v>
      </c>
      <c r="H14" s="35">
        <v>57.83018867924529</v>
      </c>
      <c r="I14" s="119"/>
      <c r="J14" s="115">
        <f t="shared" si="3"/>
        <v>37</v>
      </c>
      <c r="K14" s="38">
        <v>77.18</v>
      </c>
      <c r="L14" s="115">
        <f t="shared" si="4"/>
        <v>43</v>
      </c>
      <c r="M14" s="38">
        <v>84.21</v>
      </c>
      <c r="N14" s="115">
        <f t="shared" si="5"/>
        <v>41</v>
      </c>
      <c r="O14" s="35">
        <v>91.1</v>
      </c>
      <c r="P14" s="115">
        <f t="shared" si="6"/>
        <v>8</v>
      </c>
      <c r="Q14" s="48">
        <v>772</v>
      </c>
      <c r="R14" s="115">
        <f t="shared" si="7"/>
        <v>10</v>
      </c>
      <c r="S14" s="48">
        <f>28050+57974</f>
        <v>86024</v>
      </c>
      <c r="T14" s="21" t="s">
        <v>78</v>
      </c>
      <c r="V14" s="121"/>
      <c r="X14" s="121"/>
    </row>
    <row r="15" spans="2:24" ht="12" customHeight="1">
      <c r="B15" s="18" t="s">
        <v>16</v>
      </c>
      <c r="C15" s="113">
        <f t="shared" si="0"/>
        <v>16</v>
      </c>
      <c r="D15" s="35">
        <v>60.702341137123746</v>
      </c>
      <c r="E15" s="115">
        <f t="shared" si="1"/>
        <v>35</v>
      </c>
      <c r="F15" s="35">
        <v>19.79933110367893</v>
      </c>
      <c r="G15" s="115">
        <f t="shared" si="2"/>
        <v>22</v>
      </c>
      <c r="H15" s="35">
        <v>24.11371237458194</v>
      </c>
      <c r="I15" s="119"/>
      <c r="J15" s="115">
        <f t="shared" si="3"/>
        <v>35</v>
      </c>
      <c r="K15" s="38">
        <v>77.2</v>
      </c>
      <c r="L15" s="115">
        <f t="shared" si="4"/>
        <v>43</v>
      </c>
      <c r="M15" s="38">
        <v>84.21</v>
      </c>
      <c r="N15" s="115">
        <f t="shared" si="5"/>
        <v>45</v>
      </c>
      <c r="O15" s="35">
        <v>88</v>
      </c>
      <c r="P15" s="115">
        <f t="shared" si="6"/>
        <v>37</v>
      </c>
      <c r="Q15" s="48">
        <v>138</v>
      </c>
      <c r="R15" s="115">
        <f t="shared" si="7"/>
        <v>33</v>
      </c>
      <c r="S15" s="48">
        <f>4856+14895</f>
        <v>19751</v>
      </c>
      <c r="T15" s="21" t="s">
        <v>79</v>
      </c>
      <c r="V15" s="121"/>
      <c r="X15" s="121"/>
    </row>
    <row r="16" spans="2:24" ht="12" customHeight="1">
      <c r="B16" s="18" t="s">
        <v>17</v>
      </c>
      <c r="C16" s="113">
        <f t="shared" si="0"/>
        <v>34</v>
      </c>
      <c r="D16" s="35">
        <v>49.552238805970156</v>
      </c>
      <c r="E16" s="115">
        <f t="shared" si="1"/>
        <v>38</v>
      </c>
      <c r="F16" s="35">
        <v>18.65671641791045</v>
      </c>
      <c r="G16" s="115">
        <f t="shared" si="2"/>
        <v>15</v>
      </c>
      <c r="H16" s="35">
        <v>29.104477611940297</v>
      </c>
      <c r="I16" s="119"/>
      <c r="J16" s="115">
        <f t="shared" si="3"/>
        <v>38</v>
      </c>
      <c r="K16" s="38">
        <v>77.14</v>
      </c>
      <c r="L16" s="115">
        <f t="shared" si="4"/>
        <v>45</v>
      </c>
      <c r="M16" s="38">
        <v>84.04</v>
      </c>
      <c r="N16" s="115">
        <f t="shared" si="5"/>
        <v>35</v>
      </c>
      <c r="O16" s="35">
        <v>92.6</v>
      </c>
      <c r="P16" s="115">
        <f t="shared" si="6"/>
        <v>10</v>
      </c>
      <c r="Q16" s="48">
        <v>594</v>
      </c>
      <c r="R16" s="115">
        <f t="shared" si="7"/>
        <v>15</v>
      </c>
      <c r="S16" s="48">
        <f>20861+35750</f>
        <v>56611</v>
      </c>
      <c r="T16" s="21" t="s">
        <v>80</v>
      </c>
      <c r="V16" s="121"/>
      <c r="X16" s="121"/>
    </row>
    <row r="17" spans="2:24" ht="12" customHeight="1">
      <c r="B17" s="18" t="s">
        <v>18</v>
      </c>
      <c r="C17" s="113">
        <f t="shared" si="0"/>
        <v>41</v>
      </c>
      <c r="D17" s="35">
        <v>43.84842519685039</v>
      </c>
      <c r="E17" s="115">
        <f t="shared" si="1"/>
        <v>43</v>
      </c>
      <c r="F17" s="35">
        <v>16.929133858267715</v>
      </c>
      <c r="G17" s="115">
        <f t="shared" si="2"/>
        <v>33</v>
      </c>
      <c r="H17" s="35">
        <v>16.633858267716537</v>
      </c>
      <c r="I17" s="119"/>
      <c r="J17" s="115">
        <f t="shared" si="3"/>
        <v>20</v>
      </c>
      <c r="K17" s="38">
        <v>77.86</v>
      </c>
      <c r="L17" s="115">
        <f t="shared" si="4"/>
        <v>35</v>
      </c>
      <c r="M17" s="38">
        <v>84.47</v>
      </c>
      <c r="N17" s="115">
        <f t="shared" si="5"/>
        <v>8</v>
      </c>
      <c r="O17" s="35">
        <v>99.3</v>
      </c>
      <c r="P17" s="115">
        <f t="shared" si="6"/>
        <v>16</v>
      </c>
      <c r="Q17" s="48">
        <v>435</v>
      </c>
      <c r="R17" s="115">
        <f t="shared" si="7"/>
        <v>13</v>
      </c>
      <c r="S17" s="48">
        <f>34271+29126</f>
        <v>63397</v>
      </c>
      <c r="T17" s="21" t="s">
        <v>81</v>
      </c>
      <c r="V17" s="121"/>
      <c r="X17" s="121"/>
    </row>
    <row r="18" spans="2:31" s="142" customFormat="1" ht="24" customHeight="1">
      <c r="B18" s="134" t="s">
        <v>19</v>
      </c>
      <c r="C18" s="135">
        <f t="shared" si="0"/>
        <v>13</v>
      </c>
      <c r="D18" s="136">
        <v>62.91958291672618</v>
      </c>
      <c r="E18" s="137">
        <f t="shared" si="1"/>
        <v>28</v>
      </c>
      <c r="F18" s="136">
        <v>21.825453506641907</v>
      </c>
      <c r="G18" s="137">
        <f t="shared" si="2"/>
        <v>42</v>
      </c>
      <c r="H18" s="136">
        <v>9.312955292101128</v>
      </c>
      <c r="I18" s="138"/>
      <c r="J18" s="137">
        <f t="shared" si="3"/>
        <v>10</v>
      </c>
      <c r="K18" s="139">
        <v>78.05</v>
      </c>
      <c r="L18" s="137">
        <f t="shared" si="4"/>
        <v>37</v>
      </c>
      <c r="M18" s="139">
        <v>84.34</v>
      </c>
      <c r="N18" s="137">
        <f t="shared" si="5"/>
        <v>7</v>
      </c>
      <c r="O18" s="136">
        <v>99.6</v>
      </c>
      <c r="P18" s="137">
        <f t="shared" si="6"/>
        <v>46</v>
      </c>
      <c r="Q18" s="140">
        <v>51</v>
      </c>
      <c r="R18" s="137">
        <f t="shared" si="7"/>
        <v>38</v>
      </c>
      <c r="S18" s="140">
        <f>238+14171</f>
        <v>14409</v>
      </c>
      <c r="T18" s="141" t="s">
        <v>82</v>
      </c>
      <c r="V18" s="143"/>
      <c r="X18" s="143"/>
      <c r="Z18" s="144"/>
      <c r="AB18" s="144"/>
      <c r="AD18" s="145"/>
      <c r="AE18" s="145"/>
    </row>
    <row r="19" spans="2:24" ht="12" customHeight="1">
      <c r="B19" s="18" t="s">
        <v>20</v>
      </c>
      <c r="C19" s="113">
        <f t="shared" si="0"/>
        <v>30</v>
      </c>
      <c r="D19" s="35">
        <v>54.9049049049049</v>
      </c>
      <c r="E19" s="115">
        <f t="shared" si="1"/>
        <v>22</v>
      </c>
      <c r="F19" s="35">
        <v>23.20653987320654</v>
      </c>
      <c r="G19" s="115">
        <f t="shared" si="2"/>
        <v>41</v>
      </c>
      <c r="H19" s="35">
        <v>9.592926259592927</v>
      </c>
      <c r="I19" s="119"/>
      <c r="J19" s="115">
        <f t="shared" si="3"/>
        <v>10</v>
      </c>
      <c r="K19" s="38">
        <v>78.05</v>
      </c>
      <c r="L19" s="115">
        <f t="shared" si="4"/>
        <v>32</v>
      </c>
      <c r="M19" s="38">
        <v>84.51</v>
      </c>
      <c r="N19" s="115">
        <f t="shared" si="5"/>
        <v>34</v>
      </c>
      <c r="O19" s="35">
        <v>93</v>
      </c>
      <c r="P19" s="115">
        <f t="shared" si="6"/>
        <v>38</v>
      </c>
      <c r="Q19" s="48">
        <v>125</v>
      </c>
      <c r="R19" s="115">
        <f t="shared" si="7"/>
        <v>41</v>
      </c>
      <c r="S19" s="48">
        <f>1729+8260</f>
        <v>9989</v>
      </c>
      <c r="T19" s="21" t="s">
        <v>83</v>
      </c>
      <c r="V19" s="121"/>
      <c r="X19" s="121"/>
    </row>
    <row r="20" spans="2:24" ht="12" customHeight="1">
      <c r="B20" s="18" t="s">
        <v>21</v>
      </c>
      <c r="C20" s="113">
        <f t="shared" si="0"/>
        <v>3</v>
      </c>
      <c r="D20" s="35">
        <v>82.51902774367788</v>
      </c>
      <c r="E20" s="115">
        <f t="shared" si="1"/>
        <v>3</v>
      </c>
      <c r="F20" s="35">
        <v>32.13028889434487</v>
      </c>
      <c r="G20" s="115">
        <f t="shared" si="2"/>
        <v>24</v>
      </c>
      <c r="H20" s="35">
        <v>23.307963008429496</v>
      </c>
      <c r="I20" s="119"/>
      <c r="J20" s="115">
        <f t="shared" si="3"/>
        <v>15</v>
      </c>
      <c r="K20" s="38">
        <v>77.98</v>
      </c>
      <c r="L20" s="115">
        <f t="shared" si="4"/>
        <v>36</v>
      </c>
      <c r="M20" s="38">
        <v>84.38</v>
      </c>
      <c r="N20" s="115">
        <f t="shared" si="5"/>
        <v>1</v>
      </c>
      <c r="O20" s="35">
        <v>100</v>
      </c>
      <c r="P20" s="115">
        <f t="shared" si="6"/>
        <v>40</v>
      </c>
      <c r="Q20" s="48">
        <v>119</v>
      </c>
      <c r="R20" s="115">
        <f t="shared" si="7"/>
        <v>34</v>
      </c>
      <c r="S20" s="48">
        <f>26+19332</f>
        <v>19358</v>
      </c>
      <c r="T20" s="21" t="s">
        <v>84</v>
      </c>
      <c r="V20" s="121"/>
      <c r="X20" s="121"/>
    </row>
    <row r="21" spans="2:24" ht="12" customHeight="1">
      <c r="B21" s="18" t="s">
        <v>22</v>
      </c>
      <c r="C21" s="113">
        <f t="shared" si="0"/>
        <v>9</v>
      </c>
      <c r="D21" s="35">
        <v>63.97681159420289</v>
      </c>
      <c r="E21" s="115">
        <f t="shared" si="1"/>
        <v>25</v>
      </c>
      <c r="F21" s="35">
        <v>22.423188405797102</v>
      </c>
      <c r="G21" s="115">
        <f t="shared" si="2"/>
        <v>34</v>
      </c>
      <c r="H21" s="35">
        <v>14.956521739130434</v>
      </c>
      <c r="I21" s="119"/>
      <c r="J21" s="115">
        <f t="shared" si="3"/>
        <v>5</v>
      </c>
      <c r="K21" s="38">
        <v>78.24</v>
      </c>
      <c r="L21" s="115">
        <f t="shared" si="4"/>
        <v>23</v>
      </c>
      <c r="M21" s="38">
        <v>84.74</v>
      </c>
      <c r="N21" s="115">
        <f t="shared" si="5"/>
        <v>4</v>
      </c>
      <c r="O21" s="35">
        <v>99.8</v>
      </c>
      <c r="P21" s="115">
        <f t="shared" si="6"/>
        <v>12</v>
      </c>
      <c r="Q21" s="48">
        <v>518</v>
      </c>
      <c r="R21" s="115">
        <f t="shared" si="7"/>
        <v>21</v>
      </c>
      <c r="S21" s="48">
        <f>8647+28980</f>
        <v>37627</v>
      </c>
      <c r="T21" s="21" t="s">
        <v>85</v>
      </c>
      <c r="V21" s="121"/>
      <c r="X21" s="121"/>
    </row>
    <row r="22" spans="2:24" ht="12" customHeight="1">
      <c r="B22" s="18" t="s">
        <v>23</v>
      </c>
      <c r="C22" s="113">
        <f t="shared" si="0"/>
        <v>36</v>
      </c>
      <c r="D22" s="35">
        <v>46.004056795131845</v>
      </c>
      <c r="E22" s="115">
        <f t="shared" si="1"/>
        <v>33</v>
      </c>
      <c r="F22" s="35">
        <v>20.77079107505071</v>
      </c>
      <c r="G22" s="115">
        <f t="shared" si="2"/>
        <v>32</v>
      </c>
      <c r="H22" s="35">
        <v>16.67342799188641</v>
      </c>
      <c r="I22" s="119"/>
      <c r="J22" s="115">
        <f t="shared" si="3"/>
        <v>25</v>
      </c>
      <c r="K22" s="38">
        <v>77.66</v>
      </c>
      <c r="L22" s="115">
        <f t="shared" si="4"/>
        <v>9</v>
      </c>
      <c r="M22" s="38">
        <v>85.19</v>
      </c>
      <c r="N22" s="115">
        <f t="shared" si="5"/>
        <v>17</v>
      </c>
      <c r="O22" s="35">
        <v>98.2</v>
      </c>
      <c r="P22" s="115">
        <f t="shared" si="6"/>
        <v>13</v>
      </c>
      <c r="Q22" s="48">
        <v>505</v>
      </c>
      <c r="R22" s="115">
        <f t="shared" si="7"/>
        <v>9</v>
      </c>
      <c r="S22" s="48">
        <f>34111+52816</f>
        <v>86927</v>
      </c>
      <c r="T22" s="21" t="s">
        <v>86</v>
      </c>
      <c r="V22" s="121"/>
      <c r="X22" s="121"/>
    </row>
    <row r="23" spans="2:31" s="142" customFormat="1" ht="24" customHeight="1">
      <c r="B23" s="134" t="s">
        <v>24</v>
      </c>
      <c r="C23" s="135">
        <f t="shared" si="0"/>
        <v>26</v>
      </c>
      <c r="D23" s="136">
        <v>56.65773011617515</v>
      </c>
      <c r="E23" s="137">
        <f t="shared" si="1"/>
        <v>20</v>
      </c>
      <c r="F23" s="136">
        <v>23.592493297587133</v>
      </c>
      <c r="G23" s="137">
        <f t="shared" si="2"/>
        <v>4</v>
      </c>
      <c r="H23" s="136">
        <v>65.77301161751565</v>
      </c>
      <c r="I23" s="138"/>
      <c r="J23" s="137">
        <f t="shared" si="3"/>
        <v>12</v>
      </c>
      <c r="K23" s="139">
        <v>78.03</v>
      </c>
      <c r="L23" s="137">
        <f t="shared" si="4"/>
        <v>7</v>
      </c>
      <c r="M23" s="139">
        <v>85.24</v>
      </c>
      <c r="N23" s="137">
        <f t="shared" si="5"/>
        <v>36</v>
      </c>
      <c r="O23" s="136">
        <v>92.5</v>
      </c>
      <c r="P23" s="137">
        <f t="shared" si="6"/>
        <v>32</v>
      </c>
      <c r="Q23" s="140">
        <v>173</v>
      </c>
      <c r="R23" s="137">
        <f t="shared" si="7"/>
        <v>23</v>
      </c>
      <c r="S23" s="140">
        <f>16996+13133</f>
        <v>30129</v>
      </c>
      <c r="T23" s="141" t="s">
        <v>87</v>
      </c>
      <c r="V23" s="143"/>
      <c r="X23" s="143"/>
      <c r="Z23" s="144"/>
      <c r="AB23" s="144"/>
      <c r="AD23" s="145"/>
      <c r="AE23" s="145"/>
    </row>
    <row r="24" spans="2:24" ht="12" customHeight="1">
      <c r="B24" s="18" t="s">
        <v>25</v>
      </c>
      <c r="C24" s="113">
        <f t="shared" si="0"/>
        <v>37</v>
      </c>
      <c r="D24" s="35">
        <v>45.59322033898305</v>
      </c>
      <c r="E24" s="115">
        <f t="shared" si="1"/>
        <v>37</v>
      </c>
      <c r="F24" s="35">
        <v>19.152542372881356</v>
      </c>
      <c r="G24" s="115">
        <f t="shared" si="2"/>
        <v>2</v>
      </c>
      <c r="H24" s="35">
        <v>71.52542372881355</v>
      </c>
      <c r="I24" s="119"/>
      <c r="J24" s="115">
        <f t="shared" si="3"/>
        <v>16</v>
      </c>
      <c r="K24" s="38">
        <v>77.96</v>
      </c>
      <c r="L24" s="115">
        <f t="shared" si="4"/>
        <v>10</v>
      </c>
      <c r="M24" s="38">
        <v>85.18</v>
      </c>
      <c r="N24" s="115">
        <f t="shared" si="5"/>
        <v>19</v>
      </c>
      <c r="O24" s="35">
        <v>97.9</v>
      </c>
      <c r="P24" s="115">
        <f t="shared" si="6"/>
        <v>24</v>
      </c>
      <c r="Q24" s="48">
        <v>293</v>
      </c>
      <c r="R24" s="115">
        <f t="shared" si="7"/>
        <v>22</v>
      </c>
      <c r="S24" s="48">
        <f>1621+29589</f>
        <v>31210</v>
      </c>
      <c r="T24" s="21" t="s">
        <v>88</v>
      </c>
      <c r="V24" s="121"/>
      <c r="X24" s="121"/>
    </row>
    <row r="25" spans="2:24" ht="12" customHeight="1">
      <c r="B25" s="18" t="s">
        <v>26</v>
      </c>
      <c r="C25" s="113">
        <f t="shared" si="0"/>
        <v>40</v>
      </c>
      <c r="D25" s="35">
        <v>44.08212560386474</v>
      </c>
      <c r="E25" s="115">
        <f t="shared" si="1"/>
        <v>36</v>
      </c>
      <c r="F25" s="35">
        <v>19.565217391304348</v>
      </c>
      <c r="G25" s="115">
        <f t="shared" si="2"/>
        <v>29</v>
      </c>
      <c r="H25" s="35">
        <v>20.169082125603865</v>
      </c>
      <c r="I25" s="119"/>
      <c r="J25" s="115">
        <f t="shared" si="3"/>
        <v>2</v>
      </c>
      <c r="K25" s="38">
        <v>78.55</v>
      </c>
      <c r="L25" s="115">
        <f t="shared" si="4"/>
        <v>2</v>
      </c>
      <c r="M25" s="38">
        <v>85.39</v>
      </c>
      <c r="N25" s="115">
        <f t="shared" si="5"/>
        <v>29</v>
      </c>
      <c r="O25" s="35">
        <v>95.4</v>
      </c>
      <c r="P25" s="115">
        <f t="shared" si="6"/>
        <v>35</v>
      </c>
      <c r="Q25" s="48">
        <v>150</v>
      </c>
      <c r="R25" s="115">
        <f t="shared" si="7"/>
        <v>43</v>
      </c>
      <c r="S25" s="48">
        <f>1446+7220</f>
        <v>8666</v>
      </c>
      <c r="T25" s="21" t="s">
        <v>78</v>
      </c>
      <c r="V25" s="121"/>
      <c r="X25" s="121"/>
    </row>
    <row r="26" spans="2:24" ht="12" customHeight="1">
      <c r="B26" s="18" t="s">
        <v>27</v>
      </c>
      <c r="C26" s="113">
        <f t="shared" si="0"/>
        <v>44</v>
      </c>
      <c r="D26" s="35">
        <v>37.34533183352081</v>
      </c>
      <c r="E26" s="115">
        <f t="shared" si="1"/>
        <v>45</v>
      </c>
      <c r="F26" s="35">
        <v>15.29808773903262</v>
      </c>
      <c r="G26" s="115">
        <f t="shared" si="2"/>
        <v>10</v>
      </c>
      <c r="H26" s="35">
        <v>30.821147356580425</v>
      </c>
      <c r="I26" s="119"/>
      <c r="J26" s="115">
        <f t="shared" si="3"/>
        <v>18</v>
      </c>
      <c r="K26" s="38">
        <v>77.9</v>
      </c>
      <c r="L26" s="115">
        <f t="shared" si="4"/>
        <v>8</v>
      </c>
      <c r="M26" s="38">
        <v>85.21</v>
      </c>
      <c r="N26" s="115">
        <f t="shared" si="5"/>
        <v>21</v>
      </c>
      <c r="O26" s="35">
        <v>97.3</v>
      </c>
      <c r="P26" s="115">
        <f t="shared" si="6"/>
        <v>17</v>
      </c>
      <c r="Q26" s="48">
        <v>430</v>
      </c>
      <c r="R26" s="115">
        <f t="shared" si="7"/>
        <v>17</v>
      </c>
      <c r="S26" s="48">
        <f>22509+31505</f>
        <v>54014</v>
      </c>
      <c r="T26" s="21" t="s">
        <v>77</v>
      </c>
      <c r="V26" s="121"/>
      <c r="X26" s="121"/>
    </row>
    <row r="27" spans="2:24" ht="12" customHeight="1">
      <c r="B27" s="18" t="s">
        <v>28</v>
      </c>
      <c r="C27" s="113">
        <f t="shared" si="0"/>
        <v>46</v>
      </c>
      <c r="D27" s="35">
        <v>32.56653134866937</v>
      </c>
      <c r="E27" s="115">
        <f t="shared" si="1"/>
        <v>47</v>
      </c>
      <c r="F27" s="35">
        <v>12.494361750112764</v>
      </c>
      <c r="G27" s="115">
        <f t="shared" si="2"/>
        <v>8</v>
      </c>
      <c r="H27" s="35">
        <v>33.37843933243121</v>
      </c>
      <c r="I27" s="119"/>
      <c r="J27" s="115">
        <f t="shared" si="3"/>
        <v>1</v>
      </c>
      <c r="K27" s="38">
        <v>78.9</v>
      </c>
      <c r="L27" s="115">
        <f t="shared" si="4"/>
        <v>3</v>
      </c>
      <c r="M27" s="38">
        <v>85.31</v>
      </c>
      <c r="N27" s="115">
        <f t="shared" si="5"/>
        <v>12</v>
      </c>
      <c r="O27" s="35">
        <v>98.7</v>
      </c>
      <c r="P27" s="115">
        <f t="shared" si="6"/>
        <v>6</v>
      </c>
      <c r="Q27" s="48">
        <v>1043</v>
      </c>
      <c r="R27" s="115">
        <f t="shared" si="7"/>
        <v>5</v>
      </c>
      <c r="S27" s="48">
        <f>55134+78653</f>
        <v>133787</v>
      </c>
      <c r="T27" s="21" t="s">
        <v>89</v>
      </c>
      <c r="V27" s="121"/>
      <c r="X27" s="121"/>
    </row>
    <row r="28" spans="2:31" s="142" customFormat="1" ht="24" customHeight="1">
      <c r="B28" s="134" t="s">
        <v>29</v>
      </c>
      <c r="C28" s="135">
        <f t="shared" si="0"/>
        <v>14</v>
      </c>
      <c r="D28" s="136">
        <v>61.819043107531975</v>
      </c>
      <c r="E28" s="137">
        <f t="shared" si="1"/>
        <v>4</v>
      </c>
      <c r="F28" s="136">
        <v>30.17527238275699</v>
      </c>
      <c r="G28" s="137">
        <f t="shared" si="2"/>
        <v>25</v>
      </c>
      <c r="H28" s="136">
        <v>23.211747986736146</v>
      </c>
      <c r="I28" s="138"/>
      <c r="J28" s="137">
        <f t="shared" si="3"/>
        <v>9</v>
      </c>
      <c r="K28" s="139">
        <v>78.1</v>
      </c>
      <c r="L28" s="137">
        <f t="shared" si="4"/>
        <v>39</v>
      </c>
      <c r="M28" s="139">
        <v>84.33</v>
      </c>
      <c r="N28" s="137">
        <f t="shared" si="5"/>
        <v>29</v>
      </c>
      <c r="O28" s="136">
        <v>95.4</v>
      </c>
      <c r="P28" s="137">
        <f t="shared" si="6"/>
        <v>15</v>
      </c>
      <c r="Q28" s="140">
        <v>481</v>
      </c>
      <c r="R28" s="137">
        <f t="shared" si="7"/>
        <v>12</v>
      </c>
      <c r="S28" s="140">
        <f>13185+57971</f>
        <v>71156</v>
      </c>
      <c r="T28" s="141" t="s">
        <v>90</v>
      </c>
      <c r="V28" s="143"/>
      <c r="X28" s="143"/>
      <c r="Z28" s="144"/>
      <c r="AB28" s="144"/>
      <c r="AD28" s="145"/>
      <c r="AE28" s="145"/>
    </row>
    <row r="29" spans="2:24" ht="12" customHeight="1">
      <c r="B29" s="18" t="s">
        <v>30</v>
      </c>
      <c r="C29" s="113">
        <f t="shared" si="0"/>
        <v>31</v>
      </c>
      <c r="D29" s="35">
        <v>53.01109350237718</v>
      </c>
      <c r="E29" s="115">
        <f t="shared" si="1"/>
        <v>30</v>
      </c>
      <c r="F29" s="35">
        <v>21.341785525620708</v>
      </c>
      <c r="G29" s="115">
        <f t="shared" si="2"/>
        <v>27</v>
      </c>
      <c r="H29" s="35">
        <v>21.896460644479664</v>
      </c>
      <c r="I29" s="119"/>
      <c r="J29" s="115">
        <f t="shared" si="3"/>
        <v>7</v>
      </c>
      <c r="K29" s="38">
        <v>78.15</v>
      </c>
      <c r="L29" s="115">
        <f t="shared" si="4"/>
        <v>14</v>
      </c>
      <c r="M29" s="38">
        <v>84.95</v>
      </c>
      <c r="N29" s="115">
        <f t="shared" si="5"/>
        <v>15</v>
      </c>
      <c r="O29" s="35">
        <v>98.5</v>
      </c>
      <c r="P29" s="115">
        <f t="shared" si="6"/>
        <v>4</v>
      </c>
      <c r="Q29" s="48">
        <v>2263</v>
      </c>
      <c r="R29" s="115">
        <f t="shared" si="7"/>
        <v>7</v>
      </c>
      <c r="S29" s="48">
        <f>13809+107252</f>
        <v>121061</v>
      </c>
      <c r="T29" s="21" t="s">
        <v>91</v>
      </c>
      <c r="V29" s="121"/>
      <c r="X29" s="121"/>
    </row>
    <row r="30" spans="2:24" ht="12" customHeight="1">
      <c r="B30" s="18" t="s">
        <v>31</v>
      </c>
      <c r="C30" s="113">
        <f t="shared" si="0"/>
        <v>10</v>
      </c>
      <c r="D30" s="35">
        <v>63.89161869998596</v>
      </c>
      <c r="E30" s="115">
        <f t="shared" si="1"/>
        <v>10</v>
      </c>
      <c r="F30" s="35">
        <v>28.31672048294258</v>
      </c>
      <c r="G30" s="115">
        <f t="shared" si="2"/>
        <v>36</v>
      </c>
      <c r="H30" s="35">
        <v>14.305770040713183</v>
      </c>
      <c r="I30" s="119"/>
      <c r="J30" s="115">
        <f t="shared" si="3"/>
        <v>13</v>
      </c>
      <c r="K30" s="38">
        <v>78.01</v>
      </c>
      <c r="L30" s="115">
        <f t="shared" si="4"/>
        <v>42</v>
      </c>
      <c r="M30" s="38">
        <v>84.22</v>
      </c>
      <c r="N30" s="115">
        <f t="shared" si="5"/>
        <v>4</v>
      </c>
      <c r="O30" s="35">
        <v>99.8</v>
      </c>
      <c r="P30" s="115">
        <f t="shared" si="6"/>
        <v>41</v>
      </c>
      <c r="Q30" s="48">
        <v>111</v>
      </c>
      <c r="R30" s="115">
        <f t="shared" si="7"/>
        <v>37</v>
      </c>
      <c r="S30" s="48">
        <f>256+15808</f>
        <v>16064</v>
      </c>
      <c r="T30" s="21" t="s">
        <v>92</v>
      </c>
      <c r="V30" s="121"/>
      <c r="X30" s="121"/>
    </row>
    <row r="31" spans="2:24" ht="12" customHeight="1">
      <c r="B31" s="18" t="s">
        <v>32</v>
      </c>
      <c r="C31" s="113">
        <f t="shared" si="0"/>
        <v>24</v>
      </c>
      <c r="D31" s="35">
        <v>56.74368619022031</v>
      </c>
      <c r="E31" s="115">
        <f t="shared" si="1"/>
        <v>17</v>
      </c>
      <c r="F31" s="35">
        <v>25.416442772702847</v>
      </c>
      <c r="G31" s="115">
        <f t="shared" si="2"/>
        <v>46</v>
      </c>
      <c r="H31" s="35">
        <v>7.092960773777539</v>
      </c>
      <c r="I31" s="119"/>
      <c r="J31" s="115">
        <f t="shared" si="3"/>
        <v>18</v>
      </c>
      <c r="K31" s="38">
        <v>77.9</v>
      </c>
      <c r="L31" s="115">
        <f t="shared" si="4"/>
        <v>33</v>
      </c>
      <c r="M31" s="38">
        <v>84.49</v>
      </c>
      <c r="N31" s="115">
        <f t="shared" si="5"/>
        <v>11</v>
      </c>
      <c r="O31" s="35">
        <v>98.9</v>
      </c>
      <c r="P31" s="115">
        <f t="shared" si="6"/>
        <v>27</v>
      </c>
      <c r="Q31" s="48">
        <v>216</v>
      </c>
      <c r="R31" s="115">
        <f t="shared" si="7"/>
        <v>18</v>
      </c>
      <c r="S31" s="48">
        <f>2557+47257</f>
        <v>49814</v>
      </c>
      <c r="T31" s="21" t="s">
        <v>93</v>
      </c>
      <c r="V31" s="121"/>
      <c r="X31" s="121"/>
    </row>
    <row r="32" spans="2:24" ht="12" customHeight="1">
      <c r="B32" s="18" t="s">
        <v>33</v>
      </c>
      <c r="C32" s="113">
        <f t="shared" si="0"/>
        <v>15</v>
      </c>
      <c r="D32" s="35">
        <v>61.81015452538632</v>
      </c>
      <c r="E32" s="115">
        <f t="shared" si="1"/>
        <v>26</v>
      </c>
      <c r="F32" s="35">
        <v>22.148638704930097</v>
      </c>
      <c r="G32" s="115">
        <f t="shared" si="2"/>
        <v>14</v>
      </c>
      <c r="H32" s="35">
        <v>29.433406916850625</v>
      </c>
      <c r="I32" s="119"/>
      <c r="J32" s="115">
        <f t="shared" si="3"/>
        <v>6</v>
      </c>
      <c r="K32" s="38">
        <v>78.19</v>
      </c>
      <c r="L32" s="115">
        <f t="shared" si="4"/>
        <v>15</v>
      </c>
      <c r="M32" s="38">
        <v>84.92</v>
      </c>
      <c r="N32" s="115">
        <f t="shared" si="5"/>
        <v>10</v>
      </c>
      <c r="O32" s="35">
        <v>99.1</v>
      </c>
      <c r="P32" s="115">
        <f t="shared" si="6"/>
        <v>44</v>
      </c>
      <c r="Q32" s="48">
        <v>75</v>
      </c>
      <c r="R32" s="115">
        <f t="shared" si="7"/>
        <v>44</v>
      </c>
      <c r="S32" s="48">
        <f>2101+6334</f>
        <v>8435</v>
      </c>
      <c r="T32" s="21" t="s">
        <v>94</v>
      </c>
      <c r="V32" s="121"/>
      <c r="X32" s="121"/>
    </row>
    <row r="33" spans="2:31" s="142" customFormat="1" ht="24" customHeight="1">
      <c r="B33" s="134" t="s">
        <v>34</v>
      </c>
      <c r="C33" s="135">
        <f t="shared" si="0"/>
        <v>12</v>
      </c>
      <c r="D33" s="136">
        <v>63.24753974261923</v>
      </c>
      <c r="E33" s="137">
        <f t="shared" si="1"/>
        <v>7</v>
      </c>
      <c r="F33" s="136">
        <v>28.841786525359577</v>
      </c>
      <c r="G33" s="137">
        <f t="shared" si="2"/>
        <v>13</v>
      </c>
      <c r="H33" s="136">
        <v>29.485238455715365</v>
      </c>
      <c r="I33" s="138"/>
      <c r="J33" s="137">
        <f t="shared" si="3"/>
        <v>7</v>
      </c>
      <c r="K33" s="139">
        <v>78.15</v>
      </c>
      <c r="L33" s="137">
        <f t="shared" si="4"/>
        <v>19</v>
      </c>
      <c r="M33" s="139">
        <v>84.81</v>
      </c>
      <c r="N33" s="137">
        <f t="shared" si="5"/>
        <v>9</v>
      </c>
      <c r="O33" s="136">
        <v>99.2</v>
      </c>
      <c r="P33" s="137">
        <f t="shared" si="6"/>
        <v>39</v>
      </c>
      <c r="Q33" s="140">
        <v>123</v>
      </c>
      <c r="R33" s="137">
        <f t="shared" si="7"/>
        <v>39</v>
      </c>
      <c r="S33" s="140">
        <f>231+12014</f>
        <v>12245</v>
      </c>
      <c r="T33" s="141" t="s">
        <v>95</v>
      </c>
      <c r="V33" s="143"/>
      <c r="X33" s="143"/>
      <c r="Z33" s="144"/>
      <c r="AB33" s="144"/>
      <c r="AD33" s="145"/>
      <c r="AE33" s="145"/>
    </row>
    <row r="34" spans="2:24" ht="12" customHeight="1">
      <c r="B34" s="18" t="s">
        <v>35</v>
      </c>
      <c r="C34" s="113">
        <f t="shared" si="0"/>
        <v>1</v>
      </c>
      <c r="D34" s="35">
        <v>122.620533182076</v>
      </c>
      <c r="E34" s="115">
        <f t="shared" si="1"/>
        <v>1</v>
      </c>
      <c r="F34" s="35">
        <v>47.14690867838911</v>
      </c>
      <c r="G34" s="115">
        <f t="shared" si="2"/>
        <v>38</v>
      </c>
      <c r="H34" s="35">
        <v>12.161089052750992</v>
      </c>
      <c r="I34" s="119"/>
      <c r="J34" s="115">
        <f t="shared" si="3"/>
        <v>43</v>
      </c>
      <c r="K34" s="38">
        <v>76.97</v>
      </c>
      <c r="L34" s="115">
        <f t="shared" si="4"/>
        <v>46</v>
      </c>
      <c r="M34" s="38">
        <v>84.01</v>
      </c>
      <c r="N34" s="115">
        <f t="shared" si="5"/>
        <v>2</v>
      </c>
      <c r="O34" s="35">
        <v>99.9</v>
      </c>
      <c r="P34" s="115">
        <f t="shared" si="6"/>
        <v>36</v>
      </c>
      <c r="Q34" s="48">
        <v>140</v>
      </c>
      <c r="R34" s="115">
        <f t="shared" si="7"/>
        <v>24</v>
      </c>
      <c r="S34" s="48">
        <f>830+27057</f>
        <v>27887</v>
      </c>
      <c r="T34" s="21" t="s">
        <v>96</v>
      </c>
      <c r="V34" s="121"/>
      <c r="X34" s="121"/>
    </row>
    <row r="35" spans="2:24" ht="12" customHeight="1">
      <c r="B35" s="18" t="s">
        <v>36</v>
      </c>
      <c r="C35" s="113">
        <f t="shared" si="0"/>
        <v>2</v>
      </c>
      <c r="D35" s="35">
        <v>82.71782000717103</v>
      </c>
      <c r="E35" s="115">
        <f t="shared" si="1"/>
        <v>2</v>
      </c>
      <c r="F35" s="35">
        <v>33.4887056292578</v>
      </c>
      <c r="G35" s="115">
        <f t="shared" si="2"/>
        <v>30</v>
      </c>
      <c r="H35" s="35">
        <v>19.110792398709215</v>
      </c>
      <c r="I35" s="119"/>
      <c r="J35" s="115">
        <f t="shared" si="3"/>
        <v>27</v>
      </c>
      <c r="K35" s="38">
        <v>77.57</v>
      </c>
      <c r="L35" s="115">
        <f t="shared" si="4"/>
        <v>37</v>
      </c>
      <c r="M35" s="38">
        <v>84.34</v>
      </c>
      <c r="N35" s="115">
        <f t="shared" si="5"/>
        <v>6</v>
      </c>
      <c r="O35" s="35">
        <v>99.7</v>
      </c>
      <c r="P35" s="115">
        <f t="shared" si="6"/>
        <v>18</v>
      </c>
      <c r="Q35" s="48">
        <v>402</v>
      </c>
      <c r="R35" s="115">
        <f t="shared" si="7"/>
        <v>19</v>
      </c>
      <c r="S35" s="48">
        <f>6396+39027</f>
        <v>45423</v>
      </c>
      <c r="T35" s="21" t="s">
        <v>97</v>
      </c>
      <c r="V35" s="121"/>
      <c r="X35" s="121"/>
    </row>
    <row r="36" spans="2:24" ht="12" customHeight="1">
      <c r="B36" s="18" t="s">
        <v>37</v>
      </c>
      <c r="C36" s="113">
        <f t="shared" si="0"/>
        <v>11</v>
      </c>
      <c r="D36" s="35">
        <v>63.3518776077886</v>
      </c>
      <c r="E36" s="115">
        <f t="shared" si="1"/>
        <v>16</v>
      </c>
      <c r="F36" s="35">
        <v>26.21696801112656</v>
      </c>
      <c r="G36" s="115">
        <f t="shared" si="2"/>
        <v>28</v>
      </c>
      <c r="H36" s="35">
        <v>20.375521557719054</v>
      </c>
      <c r="I36" s="119"/>
      <c r="J36" s="115">
        <f t="shared" si="3"/>
        <v>3</v>
      </c>
      <c r="K36" s="38">
        <v>78.36</v>
      </c>
      <c r="L36" s="115">
        <f t="shared" si="4"/>
        <v>21</v>
      </c>
      <c r="M36" s="38">
        <v>84.8</v>
      </c>
      <c r="N36" s="115">
        <f t="shared" si="5"/>
        <v>14</v>
      </c>
      <c r="O36" s="35">
        <v>98.6</v>
      </c>
      <c r="P36" s="115">
        <f t="shared" si="6"/>
        <v>43</v>
      </c>
      <c r="Q36" s="48">
        <v>91</v>
      </c>
      <c r="R36" s="115">
        <f t="shared" si="7"/>
        <v>42</v>
      </c>
      <c r="S36" s="48">
        <f>1246+7547</f>
        <v>8793</v>
      </c>
      <c r="T36" s="21" t="s">
        <v>98</v>
      </c>
      <c r="V36" s="121"/>
      <c r="X36" s="121"/>
    </row>
    <row r="37" spans="2:24" ht="12" customHeight="1">
      <c r="B37" s="18" t="s">
        <v>38</v>
      </c>
      <c r="C37" s="113">
        <f t="shared" si="0"/>
        <v>5</v>
      </c>
      <c r="D37" s="35">
        <v>77.28557964184732</v>
      </c>
      <c r="E37" s="115">
        <f t="shared" si="1"/>
        <v>5</v>
      </c>
      <c r="F37" s="35">
        <v>29.97172478793591</v>
      </c>
      <c r="G37" s="115">
        <f t="shared" si="2"/>
        <v>11</v>
      </c>
      <c r="H37" s="35">
        <v>30.631479736098022</v>
      </c>
      <c r="I37" s="119"/>
      <c r="J37" s="115">
        <f t="shared" si="3"/>
        <v>41</v>
      </c>
      <c r="K37" s="38">
        <v>77.01</v>
      </c>
      <c r="L37" s="115">
        <f t="shared" si="4"/>
        <v>41</v>
      </c>
      <c r="M37" s="38">
        <v>84.23</v>
      </c>
      <c r="N37" s="115">
        <f t="shared" si="5"/>
        <v>28</v>
      </c>
      <c r="O37" s="35">
        <v>96.2</v>
      </c>
      <c r="P37" s="115">
        <f t="shared" si="6"/>
        <v>14</v>
      </c>
      <c r="Q37" s="48">
        <v>487</v>
      </c>
      <c r="R37" s="115">
        <f t="shared" si="7"/>
        <v>14</v>
      </c>
      <c r="S37" s="48">
        <f>17595+42449</f>
        <v>60044</v>
      </c>
      <c r="T37" s="21" t="s">
        <v>99</v>
      </c>
      <c r="V37" s="121"/>
      <c r="X37" s="121"/>
    </row>
    <row r="38" spans="2:31" s="142" customFormat="1" ht="24" customHeight="1">
      <c r="B38" s="134" t="s">
        <v>39</v>
      </c>
      <c r="C38" s="135">
        <f t="shared" si="0"/>
        <v>35</v>
      </c>
      <c r="D38" s="136">
        <v>49.34640522875817</v>
      </c>
      <c r="E38" s="137">
        <f t="shared" si="1"/>
        <v>21</v>
      </c>
      <c r="F38" s="136">
        <v>23.529411764705884</v>
      </c>
      <c r="G38" s="137">
        <f t="shared" si="2"/>
        <v>20</v>
      </c>
      <c r="H38" s="136">
        <v>26.30718954248366</v>
      </c>
      <c r="I38" s="138"/>
      <c r="J38" s="137">
        <f t="shared" si="3"/>
        <v>31</v>
      </c>
      <c r="K38" s="139">
        <v>77.39</v>
      </c>
      <c r="L38" s="137">
        <f t="shared" si="4"/>
        <v>16</v>
      </c>
      <c r="M38" s="139">
        <v>84.91</v>
      </c>
      <c r="N38" s="137">
        <f t="shared" si="5"/>
        <v>25</v>
      </c>
      <c r="O38" s="136">
        <v>96.7</v>
      </c>
      <c r="P38" s="137">
        <f t="shared" si="6"/>
        <v>23</v>
      </c>
      <c r="Q38" s="140">
        <v>324</v>
      </c>
      <c r="R38" s="137">
        <f t="shared" si="7"/>
        <v>29</v>
      </c>
      <c r="S38" s="140">
        <f>597+20820</f>
        <v>21417</v>
      </c>
      <c r="T38" s="141" t="s">
        <v>100</v>
      </c>
      <c r="V38" s="143"/>
      <c r="X38" s="143"/>
      <c r="Z38" s="144"/>
      <c r="AB38" s="144"/>
      <c r="AD38" s="145"/>
      <c r="AE38" s="145"/>
    </row>
    <row r="39" spans="2:24" ht="12" customHeight="1">
      <c r="B39" s="18" t="s">
        <v>40</v>
      </c>
      <c r="C39" s="113">
        <f t="shared" si="0"/>
        <v>38</v>
      </c>
      <c r="D39" s="35">
        <v>45.442536327608984</v>
      </c>
      <c r="E39" s="115">
        <f t="shared" si="1"/>
        <v>34</v>
      </c>
      <c r="F39" s="35">
        <v>20.739762219286657</v>
      </c>
      <c r="G39" s="115">
        <f t="shared" si="2"/>
        <v>16</v>
      </c>
      <c r="H39" s="35">
        <v>28.665785997357993</v>
      </c>
      <c r="I39" s="119"/>
      <c r="J39" s="115">
        <f t="shared" si="3"/>
        <v>29</v>
      </c>
      <c r="K39" s="38">
        <v>77.54</v>
      </c>
      <c r="L39" s="115">
        <f t="shared" si="4"/>
        <v>4</v>
      </c>
      <c r="M39" s="38">
        <v>85.3</v>
      </c>
      <c r="N39" s="115">
        <f t="shared" si="5"/>
        <v>31</v>
      </c>
      <c r="O39" s="35">
        <v>94.8</v>
      </c>
      <c r="P39" s="115">
        <f t="shared" si="6"/>
        <v>26</v>
      </c>
      <c r="Q39" s="48">
        <v>274</v>
      </c>
      <c r="R39" s="115">
        <f t="shared" si="7"/>
        <v>25</v>
      </c>
      <c r="S39" s="48">
        <f>16894+10529</f>
        <v>27423</v>
      </c>
      <c r="T39" s="21" t="s">
        <v>101</v>
      </c>
      <c r="V39" s="121"/>
      <c r="X39" s="121"/>
    </row>
    <row r="40" spans="2:24" ht="12" customHeight="1">
      <c r="B40" s="18" t="s">
        <v>41</v>
      </c>
      <c r="C40" s="113">
        <f t="shared" si="0"/>
        <v>19</v>
      </c>
      <c r="D40" s="35">
        <v>59.088581669226826</v>
      </c>
      <c r="E40" s="115">
        <f t="shared" si="1"/>
        <v>24</v>
      </c>
      <c r="F40" s="35">
        <v>22.58064516129032</v>
      </c>
      <c r="G40" s="115">
        <f t="shared" si="2"/>
        <v>45</v>
      </c>
      <c r="H40" s="35">
        <v>7.2708653353814645</v>
      </c>
      <c r="I40" s="119"/>
      <c r="J40" s="115">
        <f t="shared" si="3"/>
        <v>21</v>
      </c>
      <c r="K40" s="38">
        <v>77.8</v>
      </c>
      <c r="L40" s="115">
        <f t="shared" si="4"/>
        <v>6</v>
      </c>
      <c r="M40" s="38">
        <v>85.25</v>
      </c>
      <c r="N40" s="115">
        <f t="shared" si="5"/>
        <v>19</v>
      </c>
      <c r="O40" s="35">
        <v>97.9</v>
      </c>
      <c r="P40" s="115">
        <f t="shared" si="6"/>
        <v>28</v>
      </c>
      <c r="Q40" s="48">
        <v>204</v>
      </c>
      <c r="R40" s="115">
        <f t="shared" si="7"/>
        <v>32</v>
      </c>
      <c r="S40" s="48">
        <f>6865+13850</f>
        <v>20715</v>
      </c>
      <c r="T40" s="21" t="s">
        <v>102</v>
      </c>
      <c r="V40" s="121"/>
      <c r="X40" s="121"/>
    </row>
    <row r="41" spans="2:24" ht="12" customHeight="1">
      <c r="B41" s="18" t="s">
        <v>42</v>
      </c>
      <c r="C41" s="113">
        <f t="shared" si="0"/>
        <v>32</v>
      </c>
      <c r="D41" s="35">
        <v>52.640722724113964</v>
      </c>
      <c r="E41" s="115">
        <f t="shared" si="1"/>
        <v>29</v>
      </c>
      <c r="F41" s="35">
        <v>21.820708825573316</v>
      </c>
      <c r="G41" s="115">
        <f t="shared" si="2"/>
        <v>3</v>
      </c>
      <c r="H41" s="35">
        <v>66.88672689367615</v>
      </c>
      <c r="I41" s="119"/>
      <c r="J41" s="115">
        <f t="shared" si="3"/>
        <v>22</v>
      </c>
      <c r="K41" s="38">
        <v>77.76</v>
      </c>
      <c r="L41" s="115">
        <f t="shared" si="4"/>
        <v>11</v>
      </c>
      <c r="M41" s="38">
        <v>85.09</v>
      </c>
      <c r="N41" s="115">
        <f t="shared" si="5"/>
        <v>38</v>
      </c>
      <c r="O41" s="35">
        <v>92.1</v>
      </c>
      <c r="P41" s="115">
        <f t="shared" si="6"/>
        <v>25</v>
      </c>
      <c r="Q41" s="48">
        <v>287</v>
      </c>
      <c r="R41" s="115">
        <f t="shared" si="7"/>
        <v>27</v>
      </c>
      <c r="S41" s="48">
        <f>3257+23346</f>
        <v>26603</v>
      </c>
      <c r="T41" s="21" t="s">
        <v>103</v>
      </c>
      <c r="V41" s="121"/>
      <c r="X41" s="121"/>
    </row>
    <row r="42" spans="2:24" ht="12" customHeight="1">
      <c r="B42" s="18" t="s">
        <v>43</v>
      </c>
      <c r="C42" s="113">
        <f t="shared" si="0"/>
        <v>17</v>
      </c>
      <c r="D42" s="35">
        <v>59.42028985507247</v>
      </c>
      <c r="E42" s="115">
        <f t="shared" si="1"/>
        <v>15</v>
      </c>
      <c r="F42" s="35">
        <v>26.416337285902504</v>
      </c>
      <c r="G42" s="115">
        <f t="shared" si="2"/>
        <v>23</v>
      </c>
      <c r="H42" s="35">
        <v>24.110671936758894</v>
      </c>
      <c r="I42" s="119"/>
      <c r="J42" s="115">
        <f t="shared" si="3"/>
        <v>40</v>
      </c>
      <c r="K42" s="38">
        <v>77.03</v>
      </c>
      <c r="L42" s="115">
        <f t="shared" si="4"/>
        <v>28</v>
      </c>
      <c r="M42" s="38">
        <v>84.61</v>
      </c>
      <c r="N42" s="115">
        <f t="shared" si="5"/>
        <v>39</v>
      </c>
      <c r="O42" s="35">
        <v>91.6</v>
      </c>
      <c r="P42" s="115">
        <f t="shared" si="6"/>
        <v>22</v>
      </c>
      <c r="Q42" s="48">
        <v>356</v>
      </c>
      <c r="R42" s="115">
        <f t="shared" si="7"/>
        <v>36</v>
      </c>
      <c r="S42" s="48">
        <f>2208+16717</f>
        <v>18925</v>
      </c>
      <c r="T42" s="21" t="s">
        <v>77</v>
      </c>
      <c r="V42" s="121"/>
      <c r="X42" s="121"/>
    </row>
    <row r="43" spans="2:31" s="142" customFormat="1" ht="24" customHeight="1">
      <c r="B43" s="134" t="s">
        <v>44</v>
      </c>
      <c r="C43" s="135">
        <f t="shared" si="0"/>
        <v>18</v>
      </c>
      <c r="D43" s="136">
        <v>59.39024390243903</v>
      </c>
      <c r="E43" s="137">
        <f t="shared" si="1"/>
        <v>6</v>
      </c>
      <c r="F43" s="136">
        <v>28.902439024390244</v>
      </c>
      <c r="G43" s="137">
        <f t="shared" si="2"/>
        <v>9</v>
      </c>
      <c r="H43" s="136">
        <v>33.29268292682927</v>
      </c>
      <c r="I43" s="138"/>
      <c r="J43" s="137">
        <f t="shared" si="3"/>
        <v>36</v>
      </c>
      <c r="K43" s="139">
        <v>77.19</v>
      </c>
      <c r="L43" s="137">
        <f t="shared" si="4"/>
        <v>33</v>
      </c>
      <c r="M43" s="139">
        <v>84.49</v>
      </c>
      <c r="N43" s="137">
        <f t="shared" si="5"/>
        <v>33</v>
      </c>
      <c r="O43" s="136">
        <v>93.2</v>
      </c>
      <c r="P43" s="137">
        <f t="shared" si="6"/>
        <v>45</v>
      </c>
      <c r="Q43" s="140">
        <v>70</v>
      </c>
      <c r="R43" s="137">
        <f t="shared" si="7"/>
        <v>45</v>
      </c>
      <c r="S43" s="140">
        <f>2974+2676</f>
        <v>5650</v>
      </c>
      <c r="T43" s="141" t="s">
        <v>104</v>
      </c>
      <c r="V43" s="143"/>
      <c r="X43" s="143"/>
      <c r="Z43" s="144"/>
      <c r="AB43" s="144"/>
      <c r="AD43" s="145"/>
      <c r="AE43" s="145"/>
    </row>
    <row r="44" spans="2:24" ht="12" customHeight="1">
      <c r="B44" s="18" t="s">
        <v>45</v>
      </c>
      <c r="C44" s="113">
        <f t="shared" si="0"/>
        <v>23</v>
      </c>
      <c r="D44" s="35">
        <v>57.3947110675808</v>
      </c>
      <c r="E44" s="115">
        <f t="shared" si="1"/>
        <v>14</v>
      </c>
      <c r="F44" s="35">
        <v>26.542605288932418</v>
      </c>
      <c r="G44" s="115">
        <f t="shared" si="2"/>
        <v>1</v>
      </c>
      <c r="H44" s="35">
        <v>80.90107737512243</v>
      </c>
      <c r="I44" s="119"/>
      <c r="J44" s="115">
        <f t="shared" si="3"/>
        <v>14</v>
      </c>
      <c r="K44" s="38">
        <v>77.99</v>
      </c>
      <c r="L44" s="115">
        <f t="shared" si="4"/>
        <v>17</v>
      </c>
      <c r="M44" s="38">
        <v>84.85</v>
      </c>
      <c r="N44" s="115">
        <f t="shared" si="5"/>
        <v>12</v>
      </c>
      <c r="O44" s="35">
        <v>98.7</v>
      </c>
      <c r="P44" s="115">
        <f t="shared" si="6"/>
        <v>32</v>
      </c>
      <c r="Q44" s="48">
        <v>173</v>
      </c>
      <c r="R44" s="115">
        <f t="shared" si="7"/>
        <v>40</v>
      </c>
      <c r="S44" s="48">
        <f>307+9825</f>
        <v>10132</v>
      </c>
      <c r="T44" s="21" t="s">
        <v>105</v>
      </c>
      <c r="V44" s="121"/>
      <c r="X44" s="121"/>
    </row>
    <row r="45" spans="2:24" ht="12" customHeight="1">
      <c r="B45" s="18" t="s">
        <v>196</v>
      </c>
      <c r="C45" s="113">
        <f t="shared" si="0"/>
        <v>27</v>
      </c>
      <c r="D45" s="35">
        <v>56.12382234185734</v>
      </c>
      <c r="E45" s="115">
        <f t="shared" si="1"/>
        <v>23</v>
      </c>
      <c r="F45" s="35">
        <v>22.947510094212653</v>
      </c>
      <c r="G45" s="115">
        <f t="shared" si="2"/>
        <v>12</v>
      </c>
      <c r="H45" s="35">
        <v>29.81157469717362</v>
      </c>
      <c r="I45" s="119"/>
      <c r="J45" s="115">
        <f t="shared" si="3"/>
        <v>32</v>
      </c>
      <c r="K45" s="38">
        <v>77.3</v>
      </c>
      <c r="L45" s="115">
        <f t="shared" si="4"/>
        <v>30</v>
      </c>
      <c r="M45" s="38">
        <v>84.57</v>
      </c>
      <c r="N45" s="115">
        <f t="shared" si="5"/>
        <v>36</v>
      </c>
      <c r="O45" s="35">
        <v>92.5</v>
      </c>
      <c r="P45" s="115">
        <f t="shared" si="6"/>
        <v>29</v>
      </c>
      <c r="Q45" s="48">
        <v>194</v>
      </c>
      <c r="R45" s="115">
        <f t="shared" si="7"/>
        <v>35</v>
      </c>
      <c r="S45" s="48">
        <f>6037+13124</f>
        <v>19161</v>
      </c>
      <c r="T45" s="21" t="s">
        <v>92</v>
      </c>
      <c r="V45" s="121"/>
      <c r="X45" s="121"/>
    </row>
    <row r="46" spans="2:24" ht="12" customHeight="1">
      <c r="B46" s="18" t="s">
        <v>46</v>
      </c>
      <c r="C46" s="113">
        <f t="shared" si="0"/>
        <v>22</v>
      </c>
      <c r="D46" s="35">
        <v>58.51851851851852</v>
      </c>
      <c r="E46" s="115">
        <f t="shared" si="1"/>
        <v>13</v>
      </c>
      <c r="F46" s="35">
        <v>27.037037037037035</v>
      </c>
      <c r="G46" s="115">
        <f t="shared" si="2"/>
        <v>18</v>
      </c>
      <c r="H46" s="35">
        <v>27.65432098765432</v>
      </c>
      <c r="I46" s="119"/>
      <c r="J46" s="115">
        <f t="shared" si="3"/>
        <v>45</v>
      </c>
      <c r="K46" s="38">
        <v>76.85</v>
      </c>
      <c r="L46" s="115">
        <f t="shared" si="4"/>
        <v>22</v>
      </c>
      <c r="M46" s="38">
        <v>84.76</v>
      </c>
      <c r="N46" s="115">
        <f t="shared" si="5"/>
        <v>42</v>
      </c>
      <c r="O46" s="35">
        <v>90.8</v>
      </c>
      <c r="P46" s="115">
        <f t="shared" si="6"/>
        <v>42</v>
      </c>
      <c r="Q46" s="48">
        <v>92</v>
      </c>
      <c r="R46" s="115">
        <f t="shared" si="7"/>
        <v>46</v>
      </c>
      <c r="S46" s="48">
        <f>450+2983</f>
        <v>3433</v>
      </c>
      <c r="T46" s="21" t="s">
        <v>106</v>
      </c>
      <c r="V46" s="121"/>
      <c r="X46" s="121"/>
    </row>
    <row r="47" spans="2:24" ht="12" customHeight="1">
      <c r="B47" s="18" t="s">
        <v>47</v>
      </c>
      <c r="C47" s="113">
        <f t="shared" si="0"/>
        <v>6</v>
      </c>
      <c r="D47" s="35">
        <v>76.1451516954194</v>
      </c>
      <c r="E47" s="115">
        <f t="shared" si="1"/>
        <v>12</v>
      </c>
      <c r="F47" s="35">
        <v>28.05869522109855</v>
      </c>
      <c r="G47" s="115">
        <f t="shared" si="2"/>
        <v>26</v>
      </c>
      <c r="H47" s="35">
        <v>22.546103509815588</v>
      </c>
      <c r="I47" s="119"/>
      <c r="J47" s="115">
        <f t="shared" si="3"/>
        <v>33</v>
      </c>
      <c r="K47" s="38">
        <v>77.21</v>
      </c>
      <c r="L47" s="115">
        <f t="shared" si="4"/>
        <v>27</v>
      </c>
      <c r="M47" s="38">
        <v>84.62</v>
      </c>
      <c r="N47" s="115">
        <f t="shared" si="5"/>
        <v>39</v>
      </c>
      <c r="O47" s="35">
        <v>91.6</v>
      </c>
      <c r="P47" s="115">
        <f t="shared" si="6"/>
        <v>21</v>
      </c>
      <c r="Q47" s="48">
        <v>361</v>
      </c>
      <c r="R47" s="115">
        <f t="shared" si="7"/>
        <v>26</v>
      </c>
      <c r="S47" s="48">
        <f>1099+25966</f>
        <v>27065</v>
      </c>
      <c r="T47" s="21" t="s">
        <v>78</v>
      </c>
      <c r="V47" s="121"/>
      <c r="X47" s="121"/>
    </row>
    <row r="48" spans="2:31" s="142" customFormat="1" ht="24" customHeight="1">
      <c r="B48" s="134" t="s">
        <v>48</v>
      </c>
      <c r="C48" s="135">
        <f t="shared" si="0"/>
        <v>20</v>
      </c>
      <c r="D48" s="136">
        <v>59.038901601830666</v>
      </c>
      <c r="E48" s="137">
        <f t="shared" si="1"/>
        <v>18</v>
      </c>
      <c r="F48" s="136">
        <v>24.14187643020595</v>
      </c>
      <c r="G48" s="137">
        <f t="shared" si="2"/>
        <v>31</v>
      </c>
      <c r="H48" s="136">
        <v>18.64988558352403</v>
      </c>
      <c r="I48" s="138"/>
      <c r="J48" s="137">
        <f t="shared" si="3"/>
        <v>44</v>
      </c>
      <c r="K48" s="139">
        <v>76.95</v>
      </c>
      <c r="L48" s="137">
        <f t="shared" si="4"/>
        <v>13</v>
      </c>
      <c r="M48" s="139">
        <v>85.07</v>
      </c>
      <c r="N48" s="137">
        <f t="shared" si="5"/>
        <v>32</v>
      </c>
      <c r="O48" s="136">
        <v>93.5</v>
      </c>
      <c r="P48" s="137">
        <f t="shared" si="6"/>
        <v>34</v>
      </c>
      <c r="Q48" s="140">
        <v>163</v>
      </c>
      <c r="R48" s="137">
        <f t="shared" si="7"/>
        <v>31</v>
      </c>
      <c r="S48" s="140">
        <f>706+20058</f>
        <v>20764</v>
      </c>
      <c r="T48" s="141" t="s">
        <v>107</v>
      </c>
      <c r="V48" s="143"/>
      <c r="X48" s="143"/>
      <c r="Z48" s="144"/>
      <c r="AB48" s="144"/>
      <c r="AD48" s="145"/>
      <c r="AE48" s="145"/>
    </row>
    <row r="49" spans="2:24" ht="12" customHeight="1">
      <c r="B49" s="18" t="s">
        <v>49</v>
      </c>
      <c r="C49" s="113">
        <f t="shared" si="0"/>
        <v>4</v>
      </c>
      <c r="D49" s="35">
        <v>82.2826808228268</v>
      </c>
      <c r="E49" s="115">
        <f t="shared" si="1"/>
        <v>9</v>
      </c>
      <c r="F49" s="35">
        <v>28.599867285998673</v>
      </c>
      <c r="G49" s="115">
        <f t="shared" si="2"/>
        <v>21</v>
      </c>
      <c r="H49" s="35">
        <v>24.35301924353019</v>
      </c>
      <c r="I49" s="119"/>
      <c r="J49" s="115">
        <f t="shared" si="3"/>
        <v>33</v>
      </c>
      <c r="K49" s="38">
        <v>77.21</v>
      </c>
      <c r="L49" s="115">
        <f t="shared" si="4"/>
        <v>19</v>
      </c>
      <c r="M49" s="38">
        <v>84.81</v>
      </c>
      <c r="N49" s="115">
        <f t="shared" si="5"/>
        <v>18</v>
      </c>
      <c r="O49" s="35">
        <v>98.1</v>
      </c>
      <c r="P49" s="115">
        <f t="shared" si="6"/>
        <v>30</v>
      </c>
      <c r="Q49" s="48">
        <v>185</v>
      </c>
      <c r="R49" s="115">
        <f t="shared" si="7"/>
        <v>28</v>
      </c>
      <c r="S49" s="48">
        <f>6701+15943</f>
        <v>22644</v>
      </c>
      <c r="T49" s="21" t="s">
        <v>89</v>
      </c>
      <c r="V49" s="121"/>
      <c r="X49" s="121"/>
    </row>
    <row r="50" spans="2:24" ht="12" customHeight="1">
      <c r="B50" s="18" t="s">
        <v>50</v>
      </c>
      <c r="C50" s="113">
        <f t="shared" si="0"/>
        <v>29</v>
      </c>
      <c r="D50" s="35">
        <v>54.95156081808397</v>
      </c>
      <c r="E50" s="115">
        <f t="shared" si="1"/>
        <v>31</v>
      </c>
      <c r="F50" s="35">
        <v>21.25941872981701</v>
      </c>
      <c r="G50" s="115">
        <f t="shared" si="2"/>
        <v>44</v>
      </c>
      <c r="H50" s="35">
        <v>7.8579117330462855</v>
      </c>
      <c r="I50" s="119"/>
      <c r="J50" s="115">
        <f t="shared" si="3"/>
        <v>4</v>
      </c>
      <c r="K50" s="38">
        <v>78.29</v>
      </c>
      <c r="L50" s="115">
        <f t="shared" si="4"/>
        <v>4</v>
      </c>
      <c r="M50" s="38">
        <v>85.3</v>
      </c>
      <c r="N50" s="115">
        <f t="shared" si="5"/>
        <v>47</v>
      </c>
      <c r="O50" s="35">
        <v>83.9</v>
      </c>
      <c r="P50" s="115">
        <f t="shared" si="6"/>
        <v>5</v>
      </c>
      <c r="Q50" s="48">
        <v>1372</v>
      </c>
      <c r="R50" s="115">
        <f t="shared" si="7"/>
        <v>6</v>
      </c>
      <c r="S50" s="48">
        <f>21696+106461</f>
        <v>128157</v>
      </c>
      <c r="T50" s="21" t="s">
        <v>108</v>
      </c>
      <c r="V50" s="121"/>
      <c r="X50" s="121"/>
    </row>
    <row r="51" spans="2:24" ht="12" customHeight="1">
      <c r="B51" s="17" t="s">
        <v>51</v>
      </c>
      <c r="C51" s="118">
        <f t="shared" si="0"/>
        <v>21</v>
      </c>
      <c r="D51" s="36">
        <v>58.81870385561936</v>
      </c>
      <c r="E51" s="116">
        <f t="shared" si="1"/>
        <v>11</v>
      </c>
      <c r="F51" s="36">
        <v>28.137817883511076</v>
      </c>
      <c r="G51" s="115">
        <f t="shared" si="2"/>
        <v>19</v>
      </c>
      <c r="H51" s="36">
        <v>27.563576702214927</v>
      </c>
      <c r="I51" s="120"/>
      <c r="J51" s="116">
        <f t="shared" si="3"/>
        <v>17</v>
      </c>
      <c r="K51" s="39">
        <v>77.91</v>
      </c>
      <c r="L51" s="116">
        <f t="shared" si="4"/>
        <v>25</v>
      </c>
      <c r="M51" s="39">
        <v>84.69</v>
      </c>
      <c r="N51" s="116">
        <f t="shared" si="5"/>
        <v>44</v>
      </c>
      <c r="O51" s="36">
        <v>88.7</v>
      </c>
      <c r="P51" s="116">
        <f t="shared" si="6"/>
        <v>1</v>
      </c>
      <c r="Q51" s="49">
        <v>4878</v>
      </c>
      <c r="R51" s="116">
        <f t="shared" si="7"/>
        <v>2</v>
      </c>
      <c r="S51" s="49">
        <f>106514+163969</f>
        <v>270483</v>
      </c>
      <c r="T51" s="22" t="s">
        <v>96</v>
      </c>
      <c r="V51" s="121"/>
      <c r="X51" s="121"/>
    </row>
    <row r="52" spans="2:24" ht="12" customHeight="1">
      <c r="B52" s="18" t="s">
        <v>52</v>
      </c>
      <c r="C52" s="113">
        <f t="shared" si="0"/>
        <v>7</v>
      </c>
      <c r="D52" s="35">
        <v>71.3796058269066</v>
      </c>
      <c r="E52" s="115">
        <f t="shared" si="1"/>
        <v>8</v>
      </c>
      <c r="F52" s="35">
        <v>28.706083976006855</v>
      </c>
      <c r="G52" s="115">
        <f t="shared" si="2"/>
        <v>39</v>
      </c>
      <c r="H52" s="35">
        <v>11.739502999143102</v>
      </c>
      <c r="I52" s="119"/>
      <c r="J52" s="115">
        <f t="shared" si="3"/>
        <v>30</v>
      </c>
      <c r="K52" s="38">
        <v>77.42</v>
      </c>
      <c r="L52" s="115">
        <f t="shared" si="4"/>
        <v>11</v>
      </c>
      <c r="M52" s="38">
        <v>85.09</v>
      </c>
      <c r="N52" s="115">
        <f t="shared" si="5"/>
        <v>26</v>
      </c>
      <c r="O52" s="35">
        <v>96.4</v>
      </c>
      <c r="P52" s="115">
        <f t="shared" si="6"/>
        <v>31</v>
      </c>
      <c r="Q52" s="48">
        <v>184</v>
      </c>
      <c r="R52" s="115">
        <f t="shared" si="7"/>
        <v>30</v>
      </c>
      <c r="S52" s="48">
        <f>4443+16723</f>
        <v>21166</v>
      </c>
      <c r="T52" s="21" t="s">
        <v>75</v>
      </c>
      <c r="V52" s="121"/>
      <c r="X52" s="121"/>
    </row>
    <row r="53" spans="2:31" s="142" customFormat="1" ht="24" customHeight="1">
      <c r="B53" s="134" t="s">
        <v>53</v>
      </c>
      <c r="C53" s="135">
        <f t="shared" si="0"/>
        <v>8</v>
      </c>
      <c r="D53" s="136">
        <v>67.67847105115234</v>
      </c>
      <c r="E53" s="137">
        <f t="shared" si="1"/>
        <v>19</v>
      </c>
      <c r="F53" s="136">
        <v>23.9460370994941</v>
      </c>
      <c r="G53" s="137">
        <f t="shared" si="2"/>
        <v>7</v>
      </c>
      <c r="H53" s="136">
        <v>35.919055649241145</v>
      </c>
      <c r="I53" s="138"/>
      <c r="J53" s="137">
        <f t="shared" si="3"/>
        <v>42</v>
      </c>
      <c r="K53" s="139">
        <v>76.98</v>
      </c>
      <c r="L53" s="137">
        <f t="shared" si="4"/>
        <v>26</v>
      </c>
      <c r="M53" s="139">
        <v>84.68</v>
      </c>
      <c r="N53" s="137">
        <f t="shared" si="5"/>
        <v>26</v>
      </c>
      <c r="O53" s="136">
        <v>96.4</v>
      </c>
      <c r="P53" s="137">
        <f t="shared" si="6"/>
        <v>2</v>
      </c>
      <c r="Q53" s="140">
        <v>2803</v>
      </c>
      <c r="R53" s="137">
        <f t="shared" si="7"/>
        <v>3</v>
      </c>
      <c r="S53" s="140">
        <f>55388+145753</f>
        <v>201141</v>
      </c>
      <c r="T53" s="141" t="s">
        <v>109</v>
      </c>
      <c r="V53" s="143"/>
      <c r="X53" s="143"/>
      <c r="Z53" s="144"/>
      <c r="AB53" s="144"/>
      <c r="AD53" s="145"/>
      <c r="AE53" s="145"/>
    </row>
    <row r="54" spans="2:24" ht="12" customHeight="1">
      <c r="B54" s="52" t="s">
        <v>54</v>
      </c>
      <c r="C54" s="114">
        <f t="shared" si="0"/>
        <v>28</v>
      </c>
      <c r="D54" s="53">
        <v>55.787901418969376</v>
      </c>
      <c r="E54" s="117">
        <f t="shared" si="1"/>
        <v>27</v>
      </c>
      <c r="F54" s="53">
        <v>21.956684092606423</v>
      </c>
      <c r="G54" s="117">
        <f t="shared" si="2"/>
        <v>17</v>
      </c>
      <c r="H54" s="53">
        <v>27.85660941000747</v>
      </c>
      <c r="I54" s="119"/>
      <c r="J54" s="117">
        <f t="shared" si="3"/>
        <v>26</v>
      </c>
      <c r="K54" s="54">
        <v>77.64</v>
      </c>
      <c r="L54" s="117">
        <f t="shared" si="4"/>
        <v>1</v>
      </c>
      <c r="M54" s="54">
        <v>86.01</v>
      </c>
      <c r="N54" s="117">
        <f t="shared" si="5"/>
        <v>2</v>
      </c>
      <c r="O54" s="53">
        <v>99.9</v>
      </c>
      <c r="P54" s="117">
        <f t="shared" si="6"/>
        <v>47</v>
      </c>
      <c r="Q54" s="58">
        <v>6</v>
      </c>
      <c r="R54" s="117">
        <f t="shared" si="7"/>
        <v>47</v>
      </c>
      <c r="S54" s="58">
        <f>850+386</f>
        <v>1236</v>
      </c>
      <c r="T54" s="56" t="s">
        <v>110</v>
      </c>
      <c r="V54" s="121"/>
      <c r="X54" s="121"/>
    </row>
    <row r="55" spans="2:18" ht="13.5">
      <c r="B55" s="24" t="s">
        <v>176</v>
      </c>
      <c r="C55" s="23" t="s">
        <v>174</v>
      </c>
      <c r="D55" s="9"/>
      <c r="E55" s="9"/>
      <c r="F55" s="9"/>
      <c r="G55" s="9"/>
      <c r="H55" s="9"/>
      <c r="I55" s="30"/>
      <c r="J55" s="9"/>
      <c r="P55" s="10"/>
      <c r="R55" s="10"/>
    </row>
    <row r="56" spans="3:18" ht="13.5">
      <c r="C56" s="23"/>
      <c r="D56" s="9"/>
      <c r="E56" s="9"/>
      <c r="F56" s="9"/>
      <c r="G56" s="9"/>
      <c r="H56" s="9"/>
      <c r="I56" s="30"/>
      <c r="J56" s="9"/>
      <c r="P56" s="10"/>
      <c r="R56" s="10"/>
    </row>
    <row r="57" spans="3:18" ht="13.5">
      <c r="C57" s="9"/>
      <c r="D57" s="9"/>
      <c r="E57" s="9"/>
      <c r="F57" s="9"/>
      <c r="G57" s="9"/>
      <c r="H57" s="9"/>
      <c r="I57" s="30"/>
      <c r="J57" s="9"/>
      <c r="P57" s="10"/>
      <c r="R57" s="10"/>
    </row>
    <row r="58" spans="3:18" ht="13.5">
      <c r="C58" s="9"/>
      <c r="D58" s="9"/>
      <c r="E58" s="9"/>
      <c r="F58" s="9"/>
      <c r="G58" s="9"/>
      <c r="H58" s="9"/>
      <c r="I58" s="30"/>
      <c r="J58" s="9"/>
      <c r="P58" s="10"/>
      <c r="R58" s="10"/>
    </row>
    <row r="59" spans="3:18" ht="13.5">
      <c r="C59" s="9"/>
      <c r="D59" s="9"/>
      <c r="E59" s="9"/>
      <c r="F59" s="9"/>
      <c r="G59" s="9"/>
      <c r="H59" s="9"/>
      <c r="I59" s="30"/>
      <c r="J59" s="9"/>
      <c r="P59" s="10"/>
      <c r="R59" s="10"/>
    </row>
    <row r="60" spans="3:18" ht="13.5">
      <c r="C60" s="9"/>
      <c r="D60" s="9"/>
      <c r="E60" s="9"/>
      <c r="F60" s="9"/>
      <c r="G60" s="9"/>
      <c r="H60" s="9"/>
      <c r="I60" s="30"/>
      <c r="J60" s="9"/>
      <c r="P60" s="10"/>
      <c r="R60" s="10"/>
    </row>
    <row r="61" spans="3:18" ht="13.5">
      <c r="C61" s="9"/>
      <c r="D61" s="9"/>
      <c r="E61" s="9"/>
      <c r="F61" s="9"/>
      <c r="G61" s="9"/>
      <c r="H61" s="9"/>
      <c r="I61" s="30"/>
      <c r="J61" s="9"/>
      <c r="P61" s="10"/>
      <c r="R61" s="10"/>
    </row>
    <row r="62" spans="3:18" ht="13.5">
      <c r="C62" s="9"/>
      <c r="D62" s="9"/>
      <c r="E62" s="9"/>
      <c r="F62" s="9"/>
      <c r="G62" s="9"/>
      <c r="H62" s="9"/>
      <c r="I62" s="30"/>
      <c r="J62" s="9"/>
      <c r="P62" s="10"/>
      <c r="R62" s="10"/>
    </row>
    <row r="63" spans="3:18" ht="13.5">
      <c r="C63" s="9"/>
      <c r="D63" s="9"/>
      <c r="E63" s="9"/>
      <c r="F63" s="9"/>
      <c r="G63" s="9"/>
      <c r="H63" s="9"/>
      <c r="I63" s="30"/>
      <c r="J63" s="9"/>
      <c r="P63" s="10"/>
      <c r="R63" s="10"/>
    </row>
    <row r="64" spans="3:18" ht="13.5">
      <c r="C64" s="9"/>
      <c r="D64" s="9"/>
      <c r="E64" s="9"/>
      <c r="F64" s="9"/>
      <c r="G64" s="9"/>
      <c r="H64" s="9"/>
      <c r="I64" s="30"/>
      <c r="J64" s="9"/>
      <c r="P64" s="10"/>
      <c r="R64" s="10"/>
    </row>
    <row r="65" spans="3:18" ht="13.5">
      <c r="C65" s="9"/>
      <c r="D65" s="9"/>
      <c r="E65" s="9"/>
      <c r="F65" s="9"/>
      <c r="G65" s="9"/>
      <c r="H65" s="9"/>
      <c r="I65" s="30"/>
      <c r="J65" s="9"/>
      <c r="P65" s="10"/>
      <c r="R65" s="10"/>
    </row>
    <row r="66" spans="3:18" ht="13.5">
      <c r="C66" s="9"/>
      <c r="D66" s="9"/>
      <c r="E66" s="9"/>
      <c r="F66" s="9"/>
      <c r="G66" s="9"/>
      <c r="H66" s="9"/>
      <c r="I66" s="30"/>
      <c r="J66" s="9"/>
      <c r="P66" s="10"/>
      <c r="R66" s="10"/>
    </row>
    <row r="67" spans="3:18" ht="13.5">
      <c r="C67" s="9"/>
      <c r="D67" s="9"/>
      <c r="E67" s="9"/>
      <c r="F67" s="9"/>
      <c r="G67" s="9"/>
      <c r="H67" s="9"/>
      <c r="I67" s="30"/>
      <c r="J67" s="9"/>
      <c r="P67" s="10"/>
      <c r="R67" s="10"/>
    </row>
    <row r="68" spans="3:18" ht="13.5">
      <c r="C68" s="9"/>
      <c r="D68" s="9"/>
      <c r="E68" s="9"/>
      <c r="F68" s="9"/>
      <c r="G68" s="9"/>
      <c r="H68" s="9"/>
      <c r="I68" s="30"/>
      <c r="J68" s="9"/>
      <c r="P68" s="10"/>
      <c r="R68" s="10"/>
    </row>
    <row r="69" spans="3:18" ht="13.5">
      <c r="C69" s="9"/>
      <c r="D69" s="9"/>
      <c r="E69" s="9"/>
      <c r="F69" s="9"/>
      <c r="G69" s="9"/>
      <c r="H69" s="9"/>
      <c r="I69" s="30"/>
      <c r="J69" s="9"/>
      <c r="P69" s="10"/>
      <c r="R69" s="10"/>
    </row>
    <row r="70" spans="3:18" ht="13.5">
      <c r="C70" s="9"/>
      <c r="D70" s="9"/>
      <c r="E70" s="9"/>
      <c r="F70" s="9"/>
      <c r="G70" s="9"/>
      <c r="H70" s="9"/>
      <c r="I70" s="30"/>
      <c r="J70" s="9"/>
      <c r="P70" s="10"/>
      <c r="R70" s="10"/>
    </row>
  </sheetData>
  <mergeCells count="12">
    <mergeCell ref="L5:M5"/>
    <mergeCell ref="J4:M4"/>
    <mergeCell ref="R5:S5"/>
    <mergeCell ref="P4:S4"/>
    <mergeCell ref="T4:T6"/>
    <mergeCell ref="B4:B6"/>
    <mergeCell ref="C4:D5"/>
    <mergeCell ref="P5:Q5"/>
    <mergeCell ref="E4:F5"/>
    <mergeCell ref="N4:O5"/>
    <mergeCell ref="J5:K5"/>
    <mergeCell ref="G4:H5"/>
  </mergeCells>
  <printOptions horizontalCentered="1" verticalCentered="1"/>
  <pageMargins left="0.5905511811023623" right="0.3937007874015748" top="0" bottom="0" header="0.5118110236220472" footer="0.5118110236220472"/>
  <pageSetup blackAndWhite="1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2004-04-20T07:31:42Z</cp:lastPrinted>
  <dcterms:created xsi:type="dcterms:W3CDTF">2001-12-06T01:31:22Z</dcterms:created>
  <dcterms:modified xsi:type="dcterms:W3CDTF">2004-06-09T06:57:09Z</dcterms:modified>
  <cp:category/>
  <cp:version/>
  <cp:contentType/>
  <cp:contentStatus/>
</cp:coreProperties>
</file>