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8_{77B5B9A2-77B3-4516-A80D-AD74B4E53682}"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<sst xmlns="http://schemas.openxmlformats.org/spreadsheetml/2006/main" count="4419" uniqueCount="2156">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</sst>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protection locked="0"/>
    </xf>
    <xf numFmtId="0" fontId="10" fillId="30" borderId="3" xfId="0" applyFont="1" applyFill="1" applyBorder="1" applyAlignment="1" applyProtection="1">
      <alignment vertical="center"/>
      <protection locked="0"/>
    </xf>
    <xf numFmtId="0" fontId="10" fillId="30" borderId="4"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30" borderId="52" xfId="0" applyFont="1" applyFill="1" applyBorder="1" applyAlignment="1" applyProtection="1">
      <alignment vertical="center"/>
      <protection locked="0"/>
    </xf>
    <xf numFmtId="0" fontId="10" fillId="30" borderId="55" xfId="0" applyFont="1" applyFill="1" applyBorder="1" applyAlignment="1" applyProtection="1">
      <alignment vertical="center"/>
      <protection locked="0"/>
    </xf>
    <xf numFmtId="0" fontId="10" fillId="30" borderId="56"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R40" sqref="R40:V4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324" t="s">
        <v>0</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56" t="s">
        <v>4</v>
      </c>
      <c r="D18" s="357"/>
      <c r="E18" s="357"/>
      <c r="F18" s="357"/>
      <c r="G18" s="357"/>
      <c r="H18" s="357"/>
      <c r="I18" s="357"/>
      <c r="J18" s="357"/>
      <c r="K18" s="357"/>
      <c r="L18" s="358"/>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90" t="s">
        <v>8</v>
      </c>
      <c r="D22" s="290"/>
      <c r="E22" s="290"/>
      <c r="F22" s="290"/>
      <c r="G22" s="290"/>
      <c r="H22" s="290"/>
      <c r="I22" s="290"/>
      <c r="J22" s="290"/>
      <c r="K22" s="290"/>
      <c r="L22" s="291"/>
      <c r="M22" s="359" t="s">
        <v>2042</v>
      </c>
      <c r="N22" s="360"/>
      <c r="O22" s="360"/>
      <c r="P22" s="360"/>
      <c r="Q22" s="360"/>
      <c r="R22" s="360"/>
      <c r="S22" s="360"/>
      <c r="T22" s="360"/>
      <c r="U22" s="360"/>
      <c r="V22" s="360"/>
      <c r="W22" s="361"/>
      <c r="X22" s="362"/>
      <c r="Y22" s="20"/>
      <c r="Z22" s="20"/>
    </row>
    <row r="23" spans="1:27" ht="20.100000000000001" customHeight="1" thickBot="1">
      <c r="A23" s="20"/>
      <c r="B23" s="24"/>
      <c r="C23" s="290" t="s">
        <v>9</v>
      </c>
      <c r="D23" s="290"/>
      <c r="E23" s="290"/>
      <c r="F23" s="290"/>
      <c r="G23" s="290"/>
      <c r="H23" s="290"/>
      <c r="I23" s="290"/>
      <c r="J23" s="290"/>
      <c r="K23" s="290"/>
      <c r="L23" s="291"/>
      <c r="M23" s="292" t="s">
        <v>2042</v>
      </c>
      <c r="N23" s="293"/>
      <c r="O23" s="293"/>
      <c r="P23" s="293"/>
      <c r="Q23" s="293"/>
      <c r="R23" s="293"/>
      <c r="S23" s="293"/>
      <c r="T23" s="293"/>
      <c r="U23" s="293"/>
      <c r="V23" s="293"/>
      <c r="W23" s="293"/>
      <c r="X23" s="294"/>
      <c r="Y23" s="20"/>
      <c r="Z23" s="20"/>
      <c r="AA23" s="241" t="s">
        <v>10</v>
      </c>
    </row>
    <row r="24" spans="1:27" ht="20.100000000000001" customHeight="1" thickBot="1">
      <c r="A24" s="20"/>
      <c r="B24" s="23" t="s">
        <v>11</v>
      </c>
      <c r="C24" s="290" t="s">
        <v>12</v>
      </c>
      <c r="D24" s="290"/>
      <c r="E24" s="290"/>
      <c r="F24" s="290"/>
      <c r="G24" s="290"/>
      <c r="H24" s="290"/>
      <c r="I24" s="290"/>
      <c r="J24" s="290"/>
      <c r="K24" s="290"/>
      <c r="L24" s="291"/>
      <c r="M24" s="132">
        <v>1</v>
      </c>
      <c r="N24" s="133">
        <v>0</v>
      </c>
      <c r="O24" s="133">
        <v>0</v>
      </c>
      <c r="P24" s="235" t="s">
        <v>2043</v>
      </c>
      <c r="Q24" s="133">
        <v>0</v>
      </c>
      <c r="R24" s="133">
        <v>0</v>
      </c>
      <c r="S24" s="133">
        <v>0</v>
      </c>
      <c r="T24" s="134">
        <v>5</v>
      </c>
      <c r="U24" s="115"/>
      <c r="V24" s="116"/>
      <c r="W24" s="116"/>
      <c r="X24" s="116"/>
      <c r="Y24" s="20"/>
      <c r="Z24" s="20"/>
      <c r="AA24" s="241" t="str">
        <f>CONCATENATE(M24,N24,O24,P24,Q24,R24,S24,T24)</f>
        <v>100-0005</v>
      </c>
    </row>
    <row r="25" spans="1:27" ht="34.5" customHeight="1">
      <c r="A25" s="20"/>
      <c r="B25" s="25"/>
      <c r="C25" s="345" t="s">
        <v>13</v>
      </c>
      <c r="D25" s="345"/>
      <c r="E25" s="345"/>
      <c r="F25" s="345"/>
      <c r="G25" s="345"/>
      <c r="H25" s="345"/>
      <c r="I25" s="345"/>
      <c r="J25" s="345"/>
      <c r="K25" s="345"/>
      <c r="L25" s="346"/>
      <c r="M25" s="347" t="s">
        <v>2044</v>
      </c>
      <c r="N25" s="348"/>
      <c r="O25" s="348"/>
      <c r="P25" s="348"/>
      <c r="Q25" s="348"/>
      <c r="R25" s="348"/>
      <c r="S25" s="348"/>
      <c r="T25" s="348"/>
      <c r="U25" s="349"/>
      <c r="V25" s="349"/>
      <c r="W25" s="350"/>
      <c r="X25" s="351"/>
      <c r="Y25" s="20"/>
      <c r="Z25" s="20"/>
    </row>
    <row r="26" spans="1:27" ht="20.100000000000001" customHeight="1">
      <c r="A26" s="20"/>
      <c r="B26" s="24"/>
      <c r="C26" s="290" t="s">
        <v>14</v>
      </c>
      <c r="D26" s="290"/>
      <c r="E26" s="290"/>
      <c r="F26" s="290"/>
      <c r="G26" s="290"/>
      <c r="H26" s="290"/>
      <c r="I26" s="290"/>
      <c r="J26" s="290"/>
      <c r="K26" s="290"/>
      <c r="L26" s="291"/>
      <c r="M26" s="352" t="s">
        <v>2045</v>
      </c>
      <c r="N26" s="353"/>
      <c r="O26" s="353"/>
      <c r="P26" s="353"/>
      <c r="Q26" s="353"/>
      <c r="R26" s="353"/>
      <c r="S26" s="353"/>
      <c r="T26" s="353"/>
      <c r="U26" s="353"/>
      <c r="V26" s="353"/>
      <c r="W26" s="354"/>
      <c r="X26" s="355"/>
      <c r="Y26" s="20"/>
      <c r="Z26" s="20"/>
    </row>
    <row r="27" spans="1:27" ht="20.100000000000001" customHeight="1">
      <c r="A27" s="20"/>
      <c r="B27" s="23" t="s">
        <v>15</v>
      </c>
      <c r="C27" s="290" t="s">
        <v>16</v>
      </c>
      <c r="D27" s="290"/>
      <c r="E27" s="290"/>
      <c r="F27" s="290"/>
      <c r="G27" s="290"/>
      <c r="H27" s="290"/>
      <c r="I27" s="290"/>
      <c r="J27" s="290"/>
      <c r="K27" s="290"/>
      <c r="L27" s="291"/>
      <c r="M27" s="340" t="s">
        <v>2046</v>
      </c>
      <c r="N27" s="341"/>
      <c r="O27" s="341"/>
      <c r="P27" s="341"/>
      <c r="Q27" s="341"/>
      <c r="R27" s="341"/>
      <c r="S27" s="341"/>
      <c r="T27" s="341"/>
      <c r="U27" s="341"/>
      <c r="V27" s="341"/>
      <c r="W27" s="342"/>
      <c r="X27" s="343"/>
      <c r="Y27" s="20"/>
      <c r="Z27" s="20"/>
    </row>
    <row r="28" spans="1:27" ht="20.100000000000001" customHeight="1" thickBot="1">
      <c r="A28" s="20"/>
      <c r="B28" s="24"/>
      <c r="C28" s="290" t="s">
        <v>17</v>
      </c>
      <c r="D28" s="290"/>
      <c r="E28" s="290"/>
      <c r="F28" s="290"/>
      <c r="G28" s="290"/>
      <c r="H28" s="290"/>
      <c r="I28" s="290"/>
      <c r="J28" s="290"/>
      <c r="K28" s="290"/>
      <c r="L28" s="291"/>
      <c r="M28" s="334" t="s">
        <v>2047</v>
      </c>
      <c r="N28" s="335"/>
      <c r="O28" s="335"/>
      <c r="P28" s="335"/>
      <c r="Q28" s="335"/>
      <c r="R28" s="335"/>
      <c r="S28" s="335"/>
      <c r="T28" s="335"/>
      <c r="U28" s="335"/>
      <c r="V28" s="335"/>
      <c r="W28" s="336"/>
      <c r="X28" s="337"/>
      <c r="Y28" s="20"/>
      <c r="Z28" s="20"/>
    </row>
    <row r="29" spans="1:27" ht="20.100000000000001" customHeight="1" thickBot="1">
      <c r="A29" s="20"/>
      <c r="B29" s="291" t="s">
        <v>18</v>
      </c>
      <c r="C29" s="311"/>
      <c r="D29" s="311"/>
      <c r="E29" s="311"/>
      <c r="F29" s="311"/>
      <c r="G29" s="311"/>
      <c r="H29" s="311"/>
      <c r="I29" s="311"/>
      <c r="J29" s="311"/>
      <c r="K29" s="311"/>
      <c r="L29" s="312"/>
      <c r="M29" s="313" t="s">
        <v>2048</v>
      </c>
      <c r="N29" s="314"/>
      <c r="O29" s="314"/>
      <c r="P29" s="314"/>
      <c r="Q29" s="314"/>
      <c r="R29" s="314"/>
      <c r="S29" s="314"/>
      <c r="T29" s="315"/>
      <c r="U29" s="115"/>
      <c r="V29" s="116"/>
      <c r="W29" s="116"/>
      <c r="X29" s="116"/>
      <c r="Y29" s="20"/>
      <c r="Z29" s="20"/>
    </row>
    <row r="30" spans="1:27" ht="20.100000000000001" customHeight="1">
      <c r="A30" s="20"/>
      <c r="B30" s="338" t="s">
        <v>19</v>
      </c>
      <c r="C30" s="290" t="s">
        <v>8</v>
      </c>
      <c r="D30" s="290"/>
      <c r="E30" s="290"/>
      <c r="F30" s="290"/>
      <c r="G30" s="290"/>
      <c r="H30" s="290"/>
      <c r="I30" s="290"/>
      <c r="J30" s="290"/>
      <c r="K30" s="290"/>
      <c r="L30" s="291"/>
      <c r="M30" s="340" t="s">
        <v>2049</v>
      </c>
      <c r="N30" s="341"/>
      <c r="O30" s="341"/>
      <c r="P30" s="341"/>
      <c r="Q30" s="341"/>
      <c r="R30" s="341"/>
      <c r="S30" s="341"/>
      <c r="T30" s="341"/>
      <c r="U30" s="341"/>
      <c r="V30" s="341"/>
      <c r="W30" s="342"/>
      <c r="X30" s="343"/>
      <c r="Y30" s="20"/>
      <c r="Z30" s="20"/>
    </row>
    <row r="31" spans="1:27" ht="20.100000000000001" customHeight="1">
      <c r="A31" s="20"/>
      <c r="B31" s="339"/>
      <c r="C31" s="344" t="s">
        <v>17</v>
      </c>
      <c r="D31" s="344"/>
      <c r="E31" s="344"/>
      <c r="F31" s="344"/>
      <c r="G31" s="344"/>
      <c r="H31" s="344"/>
      <c r="I31" s="344"/>
      <c r="J31" s="344"/>
      <c r="K31" s="344"/>
      <c r="L31" s="344"/>
      <c r="M31" s="340" t="s">
        <v>2050</v>
      </c>
      <c r="N31" s="341"/>
      <c r="O31" s="341"/>
      <c r="P31" s="341"/>
      <c r="Q31" s="341"/>
      <c r="R31" s="341"/>
      <c r="S31" s="341"/>
      <c r="T31" s="341"/>
      <c r="U31" s="341"/>
      <c r="V31" s="341"/>
      <c r="W31" s="342"/>
      <c r="X31" s="343"/>
      <c r="Y31" s="20"/>
      <c r="Z31" s="20"/>
    </row>
    <row r="32" spans="1:27" ht="20.100000000000001" customHeight="1">
      <c r="A32" s="20"/>
      <c r="B32" s="23" t="s">
        <v>20</v>
      </c>
      <c r="C32" s="290" t="s">
        <v>21</v>
      </c>
      <c r="D32" s="290"/>
      <c r="E32" s="290"/>
      <c r="F32" s="290"/>
      <c r="G32" s="290"/>
      <c r="H32" s="290"/>
      <c r="I32" s="290"/>
      <c r="J32" s="290"/>
      <c r="K32" s="290"/>
      <c r="L32" s="291"/>
      <c r="M32" s="326" t="s">
        <v>2051</v>
      </c>
      <c r="N32" s="327"/>
      <c r="O32" s="327"/>
      <c r="P32" s="327"/>
      <c r="Q32" s="327"/>
      <c r="R32" s="327"/>
      <c r="S32" s="327"/>
      <c r="T32" s="327"/>
      <c r="U32" s="327"/>
      <c r="V32" s="327"/>
      <c r="W32" s="328"/>
      <c r="X32" s="329"/>
      <c r="Y32" s="20"/>
      <c r="Z32" s="20"/>
    </row>
    <row r="33" spans="1:40" ht="20.100000000000001" customHeight="1" thickBot="1">
      <c r="A33" s="20"/>
      <c r="B33" s="26"/>
      <c r="C33" s="290" t="s">
        <v>22</v>
      </c>
      <c r="D33" s="290"/>
      <c r="E33" s="290"/>
      <c r="F33" s="290"/>
      <c r="G33" s="290"/>
      <c r="H33" s="290"/>
      <c r="I33" s="290"/>
      <c r="J33" s="290"/>
      <c r="K33" s="290"/>
      <c r="L33" s="291"/>
      <c r="M33" s="330" t="s">
        <v>2052</v>
      </c>
      <c r="N33" s="331"/>
      <c r="O33" s="331"/>
      <c r="P33" s="331"/>
      <c r="Q33" s="331"/>
      <c r="R33" s="331"/>
      <c r="S33" s="331"/>
      <c r="T33" s="331"/>
      <c r="U33" s="331"/>
      <c r="V33" s="331"/>
      <c r="W33" s="332"/>
      <c r="X33" s="333"/>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row>
    <row r="38" spans="1:40" ht="28.5" customHeight="1">
      <c r="A38" s="20"/>
      <c r="B38" s="316" t="s">
        <v>25</v>
      </c>
      <c r="C38" s="317" t="s">
        <v>26</v>
      </c>
      <c r="D38" s="317"/>
      <c r="E38" s="317"/>
      <c r="F38" s="317"/>
      <c r="G38" s="317"/>
      <c r="H38" s="317"/>
      <c r="I38" s="317"/>
      <c r="J38" s="317"/>
      <c r="K38" s="317"/>
      <c r="L38" s="318"/>
      <c r="M38" s="316" t="s">
        <v>27</v>
      </c>
      <c r="N38" s="316"/>
      <c r="O38" s="316"/>
      <c r="P38" s="316"/>
      <c r="Q38" s="316"/>
      <c r="R38" s="304" t="s">
        <v>28</v>
      </c>
      <c r="S38" s="305"/>
      <c r="T38" s="305"/>
      <c r="U38" s="305"/>
      <c r="V38" s="305"/>
      <c r="W38" s="306"/>
      <c r="X38" s="316" t="s">
        <v>29</v>
      </c>
      <c r="Y38" s="297" t="s">
        <v>30</v>
      </c>
      <c r="Z38" s="322" t="s">
        <v>2140</v>
      </c>
    </row>
    <row r="39" spans="1:40" ht="28.15" customHeight="1" thickBot="1">
      <c r="A39" s="20"/>
      <c r="B39" s="316"/>
      <c r="C39" s="319"/>
      <c r="D39" s="319"/>
      <c r="E39" s="319"/>
      <c r="F39" s="319"/>
      <c r="G39" s="319"/>
      <c r="H39" s="319"/>
      <c r="I39" s="319"/>
      <c r="J39" s="319"/>
      <c r="K39" s="319"/>
      <c r="L39" s="320"/>
      <c r="M39" s="297"/>
      <c r="N39" s="297"/>
      <c r="O39" s="297"/>
      <c r="P39" s="297"/>
      <c r="Q39" s="297"/>
      <c r="R39" s="296" t="s">
        <v>31</v>
      </c>
      <c r="S39" s="297"/>
      <c r="T39" s="297"/>
      <c r="U39" s="297"/>
      <c r="V39" s="297"/>
      <c r="W39" s="236" t="s">
        <v>32</v>
      </c>
      <c r="X39" s="297"/>
      <c r="Y39" s="321"/>
      <c r="Z39" s="323"/>
    </row>
    <row r="40" spans="1:40" ht="38.25" customHeight="1">
      <c r="A40" s="20"/>
      <c r="B40" s="29">
        <v>1</v>
      </c>
      <c r="C40" s="307" t="s">
        <v>2053</v>
      </c>
      <c r="D40" s="308"/>
      <c r="E40" s="308"/>
      <c r="F40" s="308"/>
      <c r="G40" s="308"/>
      <c r="H40" s="308"/>
      <c r="I40" s="308"/>
      <c r="J40" s="308"/>
      <c r="K40" s="308"/>
      <c r="L40" s="308"/>
      <c r="M40" s="298" t="s">
        <v>2104</v>
      </c>
      <c r="N40" s="299"/>
      <c r="O40" s="299"/>
      <c r="P40" s="299"/>
      <c r="Q40" s="300"/>
      <c r="R40" s="301" t="s">
        <v>4</v>
      </c>
      <c r="S40" s="302"/>
      <c r="T40" s="302"/>
      <c r="U40" s="302"/>
      <c r="V40" s="303"/>
      <c r="W40" s="238" t="s">
        <v>763</v>
      </c>
      <c r="X40" s="141" t="s">
        <v>2108</v>
      </c>
      <c r="Y40" s="142" t="s">
        <v>1854</v>
      </c>
      <c r="Z40" s="237" t="str">
        <f>IFERROR(VLOOKUP(Y40, 【参考】数式用!$A$4:$B$54, 2, FALSE), "")</f>
        <v>11</v>
      </c>
      <c r="AB40" s="325"/>
      <c r="AC40" s="325"/>
      <c r="AD40" s="325"/>
      <c r="AE40" s="325"/>
      <c r="AF40" s="325"/>
      <c r="AG40" s="325"/>
      <c r="AH40" s="325"/>
      <c r="AI40" s="325"/>
      <c r="AJ40" s="325"/>
      <c r="AK40" s="325"/>
      <c r="AL40" s="325"/>
      <c r="AM40" s="325"/>
      <c r="AN40" s="325"/>
    </row>
    <row r="41" spans="1:40" ht="38.25" customHeight="1">
      <c r="A41" s="20"/>
      <c r="B41" s="110">
        <f>B40+1</f>
        <v>2</v>
      </c>
      <c r="C41" s="309" t="s">
        <v>2054</v>
      </c>
      <c r="D41" s="310"/>
      <c r="E41" s="310"/>
      <c r="F41" s="310"/>
      <c r="G41" s="310"/>
      <c r="H41" s="310"/>
      <c r="I41" s="310"/>
      <c r="J41" s="310"/>
      <c r="K41" s="310"/>
      <c r="L41" s="310"/>
      <c r="M41" s="280" t="s">
        <v>2105</v>
      </c>
      <c r="N41" s="281"/>
      <c r="O41" s="281"/>
      <c r="P41" s="281"/>
      <c r="Q41" s="282"/>
      <c r="R41" s="283" t="s">
        <v>4</v>
      </c>
      <c r="S41" s="284"/>
      <c r="T41" s="284"/>
      <c r="U41" s="284"/>
      <c r="V41" s="285"/>
      <c r="W41" s="238" t="s">
        <v>763</v>
      </c>
      <c r="X41" s="136" t="s">
        <v>2108</v>
      </c>
      <c r="Y41" s="137" t="s">
        <v>1855</v>
      </c>
      <c r="Z41" s="237" t="str">
        <f>IFERROR(VLOOKUP(Y41, 【参考】数式用!$A$4:$B$54, 2, FALSE), "")</f>
        <v>71</v>
      </c>
    </row>
    <row r="42" spans="1:40" ht="38.25" customHeight="1">
      <c r="A42" s="20"/>
      <c r="B42" s="110">
        <f t="shared" ref="B42:B105" si="0">B41+1</f>
        <v>3</v>
      </c>
      <c r="C42" s="309" t="s">
        <v>2055</v>
      </c>
      <c r="D42" s="310"/>
      <c r="E42" s="310"/>
      <c r="F42" s="310"/>
      <c r="G42" s="310"/>
      <c r="H42" s="310"/>
      <c r="I42" s="310"/>
      <c r="J42" s="310"/>
      <c r="K42" s="310"/>
      <c r="L42" s="310"/>
      <c r="M42" s="280" t="s">
        <v>2105</v>
      </c>
      <c r="N42" s="281"/>
      <c r="O42" s="281"/>
      <c r="P42" s="281"/>
      <c r="Q42" s="282"/>
      <c r="R42" s="283" t="s">
        <v>4</v>
      </c>
      <c r="S42" s="284"/>
      <c r="T42" s="284"/>
      <c r="U42" s="284"/>
      <c r="V42" s="285"/>
      <c r="W42" s="238" t="s">
        <v>763</v>
      </c>
      <c r="X42" s="136" t="s">
        <v>2108</v>
      </c>
      <c r="Y42" s="137" t="s">
        <v>1856</v>
      </c>
      <c r="Z42" s="237" t="str">
        <f>IFERROR(VLOOKUP(Y42, 【参考】数式用!$A$4:$B$54, 2, FALSE), "")</f>
        <v>76</v>
      </c>
    </row>
    <row r="43" spans="1:40" ht="38.25" customHeight="1">
      <c r="A43" s="20"/>
      <c r="B43" s="110">
        <f t="shared" si="0"/>
        <v>4</v>
      </c>
      <c r="C43" s="270" t="s">
        <v>2056</v>
      </c>
      <c r="D43" s="271"/>
      <c r="E43" s="271"/>
      <c r="F43" s="271"/>
      <c r="G43" s="271"/>
      <c r="H43" s="271"/>
      <c r="I43" s="271"/>
      <c r="J43" s="271"/>
      <c r="K43" s="271"/>
      <c r="L43" s="272"/>
      <c r="M43" s="280" t="s">
        <v>2104</v>
      </c>
      <c r="N43" s="281"/>
      <c r="O43" s="281"/>
      <c r="P43" s="281"/>
      <c r="Q43" s="282"/>
      <c r="R43" s="283" t="s">
        <v>4</v>
      </c>
      <c r="S43" s="284"/>
      <c r="T43" s="284"/>
      <c r="U43" s="284"/>
      <c r="V43" s="285"/>
      <c r="W43" s="238" t="s">
        <v>763</v>
      </c>
      <c r="X43" s="136" t="s">
        <v>2108</v>
      </c>
      <c r="Y43" s="137" t="s">
        <v>2110</v>
      </c>
      <c r="Z43" s="237" t="str">
        <f>IFERROR(VLOOKUP(Y43, 【参考】数式用!$A$4:$B$54, 2, FALSE), "")</f>
        <v>12</v>
      </c>
    </row>
    <row r="44" spans="1:40" ht="38.25" customHeight="1">
      <c r="A44" s="20"/>
      <c r="B44" s="110">
        <f t="shared" si="0"/>
        <v>5</v>
      </c>
      <c r="C44" s="270" t="s">
        <v>2057</v>
      </c>
      <c r="D44" s="271"/>
      <c r="E44" s="271"/>
      <c r="F44" s="271"/>
      <c r="G44" s="271"/>
      <c r="H44" s="271"/>
      <c r="I44" s="271"/>
      <c r="J44" s="271"/>
      <c r="K44" s="271"/>
      <c r="L44" s="272"/>
      <c r="M44" s="280" t="s">
        <v>2104</v>
      </c>
      <c r="N44" s="281"/>
      <c r="O44" s="281"/>
      <c r="P44" s="281"/>
      <c r="Q44" s="282"/>
      <c r="R44" s="283" t="s">
        <v>4</v>
      </c>
      <c r="S44" s="284"/>
      <c r="T44" s="284"/>
      <c r="U44" s="284"/>
      <c r="V44" s="285"/>
      <c r="W44" s="238" t="s">
        <v>763</v>
      </c>
      <c r="X44" s="136" t="s">
        <v>2108</v>
      </c>
      <c r="Y44" s="137" t="s">
        <v>2111</v>
      </c>
      <c r="Z44" s="237" t="str">
        <f>IFERROR(VLOOKUP(Y44, 【参考】数式用!$A$4:$B$54, 2, FALSE), "")</f>
        <v>62</v>
      </c>
    </row>
    <row r="45" spans="1:40" ht="38.25" customHeight="1">
      <c r="A45" s="20"/>
      <c r="B45" s="110">
        <f t="shared" si="0"/>
        <v>6</v>
      </c>
      <c r="C45" s="270" t="s">
        <v>2058</v>
      </c>
      <c r="D45" s="271"/>
      <c r="E45" s="271"/>
      <c r="F45" s="271"/>
      <c r="G45" s="271"/>
      <c r="H45" s="271"/>
      <c r="I45" s="271"/>
      <c r="J45" s="271"/>
      <c r="K45" s="271"/>
      <c r="L45" s="272"/>
      <c r="M45" s="280" t="s">
        <v>2104</v>
      </c>
      <c r="N45" s="281"/>
      <c r="O45" s="281"/>
      <c r="P45" s="281"/>
      <c r="Q45" s="282"/>
      <c r="R45" s="283" t="s">
        <v>4</v>
      </c>
      <c r="S45" s="284"/>
      <c r="T45" s="284"/>
      <c r="U45" s="284"/>
      <c r="V45" s="285"/>
      <c r="W45" s="238" t="s">
        <v>763</v>
      </c>
      <c r="X45" s="136" t="s">
        <v>2109</v>
      </c>
      <c r="Y45" s="137" t="s">
        <v>1857</v>
      </c>
      <c r="Z45" s="237" t="str">
        <f>IFERROR(VLOOKUP(Y45, 【参考】数式用!$A$4:$B$54, 2, FALSE), "")</f>
        <v>15</v>
      </c>
    </row>
    <row r="46" spans="1:40" ht="38.25" customHeight="1">
      <c r="A46" s="20"/>
      <c r="B46" s="110">
        <f t="shared" si="0"/>
        <v>7</v>
      </c>
      <c r="C46" s="270" t="s">
        <v>2059</v>
      </c>
      <c r="D46" s="271"/>
      <c r="E46" s="271"/>
      <c r="F46" s="271"/>
      <c r="G46" s="271"/>
      <c r="H46" s="271"/>
      <c r="I46" s="271"/>
      <c r="J46" s="271"/>
      <c r="K46" s="271"/>
      <c r="L46" s="272"/>
      <c r="M46" s="280" t="s">
        <v>2105</v>
      </c>
      <c r="N46" s="281"/>
      <c r="O46" s="281"/>
      <c r="P46" s="281"/>
      <c r="Q46" s="282"/>
      <c r="R46" s="283" t="s">
        <v>4</v>
      </c>
      <c r="S46" s="284"/>
      <c r="T46" s="284"/>
      <c r="U46" s="284"/>
      <c r="V46" s="285"/>
      <c r="W46" s="238" t="s">
        <v>763</v>
      </c>
      <c r="X46" s="136" t="s">
        <v>2109</v>
      </c>
      <c r="Y46" s="137" t="s">
        <v>1858</v>
      </c>
      <c r="Z46" s="237" t="str">
        <f>IFERROR(VLOOKUP(Y46, 【参考】数式用!$A$4:$B$54, 2, FALSE), "")</f>
        <v>78</v>
      </c>
    </row>
    <row r="47" spans="1:40" ht="38.25" customHeight="1">
      <c r="A47" s="20"/>
      <c r="B47" s="110">
        <f t="shared" si="0"/>
        <v>8</v>
      </c>
      <c r="C47" s="270" t="s">
        <v>2060</v>
      </c>
      <c r="D47" s="271"/>
      <c r="E47" s="271"/>
      <c r="F47" s="271"/>
      <c r="G47" s="271"/>
      <c r="H47" s="271"/>
      <c r="I47" s="271"/>
      <c r="J47" s="271"/>
      <c r="K47" s="271"/>
      <c r="L47" s="272"/>
      <c r="M47" s="280" t="s">
        <v>2104</v>
      </c>
      <c r="N47" s="281"/>
      <c r="O47" s="281"/>
      <c r="P47" s="281"/>
      <c r="Q47" s="282"/>
      <c r="R47" s="283" t="s">
        <v>4</v>
      </c>
      <c r="S47" s="284"/>
      <c r="T47" s="284"/>
      <c r="U47" s="284"/>
      <c r="V47" s="285"/>
      <c r="W47" s="238" t="s">
        <v>763</v>
      </c>
      <c r="X47" s="136" t="s">
        <v>2109</v>
      </c>
      <c r="Y47" s="137" t="s">
        <v>2112</v>
      </c>
      <c r="Z47" s="237" t="str">
        <f>IFERROR(VLOOKUP(Y47, 【参考】数式用!$A$4:$B$54, 2, FALSE), "")</f>
        <v>16</v>
      </c>
    </row>
    <row r="48" spans="1:40" ht="38.25" customHeight="1">
      <c r="A48" s="20"/>
      <c r="B48" s="110">
        <f t="shared" si="0"/>
        <v>9</v>
      </c>
      <c r="C48" s="270" t="s">
        <v>2061</v>
      </c>
      <c r="D48" s="271"/>
      <c r="E48" s="271"/>
      <c r="F48" s="271"/>
      <c r="G48" s="271"/>
      <c r="H48" s="271"/>
      <c r="I48" s="271"/>
      <c r="J48" s="271"/>
      <c r="K48" s="271"/>
      <c r="L48" s="272"/>
      <c r="M48" s="280" t="s">
        <v>2104</v>
      </c>
      <c r="N48" s="281"/>
      <c r="O48" s="281"/>
      <c r="P48" s="281"/>
      <c r="Q48" s="282"/>
      <c r="R48" s="283" t="s">
        <v>4</v>
      </c>
      <c r="S48" s="284"/>
      <c r="T48" s="284"/>
      <c r="U48" s="284"/>
      <c r="V48" s="285"/>
      <c r="W48" s="238" t="s">
        <v>763</v>
      </c>
      <c r="X48" s="136" t="s">
        <v>2109</v>
      </c>
      <c r="Y48" s="137" t="s">
        <v>2113</v>
      </c>
      <c r="Z48" s="237" t="str">
        <f>IFERROR(VLOOKUP(Y48, 【参考】数式用!$A$4:$B$54, 2, FALSE), "")</f>
        <v>66</v>
      </c>
    </row>
    <row r="49" spans="1:26" ht="38.25" customHeight="1">
      <c r="A49" s="20"/>
      <c r="B49" s="110">
        <f t="shared" si="0"/>
        <v>10</v>
      </c>
      <c r="C49" s="270" t="s">
        <v>2062</v>
      </c>
      <c r="D49" s="271"/>
      <c r="E49" s="271"/>
      <c r="F49" s="271"/>
      <c r="G49" s="271"/>
      <c r="H49" s="271"/>
      <c r="I49" s="271"/>
      <c r="J49" s="271"/>
      <c r="K49" s="271"/>
      <c r="L49" s="272"/>
      <c r="M49" s="280" t="s">
        <v>2106</v>
      </c>
      <c r="N49" s="281"/>
      <c r="O49" s="281"/>
      <c r="P49" s="281"/>
      <c r="Q49" s="282"/>
      <c r="R49" s="283" t="s">
        <v>4</v>
      </c>
      <c r="S49" s="284"/>
      <c r="T49" s="284"/>
      <c r="U49" s="284"/>
      <c r="V49" s="285"/>
      <c r="W49" s="238" t="s">
        <v>763</v>
      </c>
      <c r="X49" s="136" t="s">
        <v>2107</v>
      </c>
      <c r="Y49" s="137" t="s">
        <v>2114</v>
      </c>
      <c r="Z49" s="237" t="str">
        <f>IFERROR(VLOOKUP(Y49, 【参考】数式用!$A$4:$B$54, 2, FALSE), "")</f>
        <v>33</v>
      </c>
    </row>
    <row r="50" spans="1:26" ht="38.25" customHeight="1">
      <c r="A50" s="20"/>
      <c r="B50" s="232">
        <f t="shared" si="0"/>
        <v>11</v>
      </c>
      <c r="C50" s="270" t="s">
        <v>2063</v>
      </c>
      <c r="D50" s="271"/>
      <c r="E50" s="271"/>
      <c r="F50" s="271"/>
      <c r="G50" s="271"/>
      <c r="H50" s="271"/>
      <c r="I50" s="271"/>
      <c r="J50" s="271"/>
      <c r="K50" s="271"/>
      <c r="L50" s="272"/>
      <c r="M50" s="280" t="s">
        <v>2104</v>
      </c>
      <c r="N50" s="281"/>
      <c r="O50" s="281"/>
      <c r="P50" s="281"/>
      <c r="Q50" s="282"/>
      <c r="R50" s="283" t="s">
        <v>4</v>
      </c>
      <c r="S50" s="284"/>
      <c r="T50" s="284"/>
      <c r="U50" s="284"/>
      <c r="V50" s="285"/>
      <c r="W50" s="238" t="s">
        <v>763</v>
      </c>
      <c r="X50" s="231" t="s">
        <v>2107</v>
      </c>
      <c r="Y50" s="137" t="s">
        <v>2115</v>
      </c>
      <c r="Z50" s="237" t="str">
        <f>IFERROR(VLOOKUP(Y50, 【参考】数式用!$A$4:$B$54, 2, FALSE), "")</f>
        <v>27</v>
      </c>
    </row>
    <row r="51" spans="1:26" ht="38.25" customHeight="1">
      <c r="A51" s="20"/>
      <c r="B51" s="110">
        <f t="shared" si="0"/>
        <v>12</v>
      </c>
      <c r="C51" s="270" t="s">
        <v>2064</v>
      </c>
      <c r="D51" s="271"/>
      <c r="E51" s="271"/>
      <c r="F51" s="271"/>
      <c r="G51" s="271"/>
      <c r="H51" s="271"/>
      <c r="I51" s="271"/>
      <c r="J51" s="271"/>
      <c r="K51" s="271"/>
      <c r="L51" s="272"/>
      <c r="M51" s="280" t="s">
        <v>2104</v>
      </c>
      <c r="N51" s="281"/>
      <c r="O51" s="281"/>
      <c r="P51" s="281"/>
      <c r="Q51" s="282"/>
      <c r="R51" s="283" t="s">
        <v>4</v>
      </c>
      <c r="S51" s="284"/>
      <c r="T51" s="284"/>
      <c r="U51" s="284"/>
      <c r="V51" s="285"/>
      <c r="W51" s="238" t="s">
        <v>763</v>
      </c>
      <c r="X51" s="136" t="s">
        <v>2107</v>
      </c>
      <c r="Y51" s="137" t="s">
        <v>2116</v>
      </c>
      <c r="Z51" s="237" t="str">
        <f>IFERROR(VLOOKUP(Y51, 【参考】数式用!$A$4:$B$54, 2, FALSE), "")</f>
        <v>35</v>
      </c>
    </row>
    <row r="52" spans="1:26" ht="38.25" customHeight="1">
      <c r="A52" s="20"/>
      <c r="B52" s="110">
        <f t="shared" si="0"/>
        <v>13</v>
      </c>
      <c r="C52" s="270" t="s">
        <v>2065</v>
      </c>
      <c r="D52" s="271"/>
      <c r="E52" s="271"/>
      <c r="F52" s="271"/>
      <c r="G52" s="271"/>
      <c r="H52" s="271"/>
      <c r="I52" s="271"/>
      <c r="J52" s="271"/>
      <c r="K52" s="271"/>
      <c r="L52" s="272"/>
      <c r="M52" s="280" t="s">
        <v>2105</v>
      </c>
      <c r="N52" s="281"/>
      <c r="O52" s="281"/>
      <c r="P52" s="281"/>
      <c r="Q52" s="282"/>
      <c r="R52" s="283" t="s">
        <v>4</v>
      </c>
      <c r="S52" s="284"/>
      <c r="T52" s="284"/>
      <c r="U52" s="284"/>
      <c r="V52" s="285"/>
      <c r="W52" s="238" t="s">
        <v>763</v>
      </c>
      <c r="X52" s="136" t="s">
        <v>2107</v>
      </c>
      <c r="Y52" s="137" t="s">
        <v>2117</v>
      </c>
      <c r="Z52" s="237" t="str">
        <f>IFERROR(VLOOKUP(Y52, 【参考】数式用!$A$4:$B$54, 2, FALSE), "")</f>
        <v>36</v>
      </c>
    </row>
    <row r="53" spans="1:26" ht="38.25" customHeight="1">
      <c r="A53" s="20"/>
      <c r="B53" s="110">
        <f t="shared" si="0"/>
        <v>14</v>
      </c>
      <c r="C53" s="270" t="s">
        <v>2066</v>
      </c>
      <c r="D53" s="271"/>
      <c r="E53" s="271"/>
      <c r="F53" s="271"/>
      <c r="G53" s="271"/>
      <c r="H53" s="271"/>
      <c r="I53" s="271"/>
      <c r="J53" s="271"/>
      <c r="K53" s="271"/>
      <c r="L53" s="272"/>
      <c r="M53" s="280" t="s">
        <v>2105</v>
      </c>
      <c r="N53" s="281"/>
      <c r="O53" s="281"/>
      <c r="P53" s="281"/>
      <c r="Q53" s="282"/>
      <c r="R53" s="283" t="s">
        <v>4</v>
      </c>
      <c r="S53" s="284"/>
      <c r="T53" s="284"/>
      <c r="U53" s="284"/>
      <c r="V53" s="285"/>
      <c r="W53" s="238" t="s">
        <v>763</v>
      </c>
      <c r="X53" s="136" t="s">
        <v>2107</v>
      </c>
      <c r="Y53" s="137" t="s">
        <v>2118</v>
      </c>
      <c r="Z53" s="237" t="str">
        <f>IFERROR(VLOOKUP(Y53, 【参考】数式用!$A$4:$B$54, 2, FALSE), "")</f>
        <v>28</v>
      </c>
    </row>
    <row r="54" spans="1:26" ht="38.25" customHeight="1">
      <c r="A54" s="20"/>
      <c r="B54" s="110">
        <f t="shared" si="0"/>
        <v>15</v>
      </c>
      <c r="C54" s="270" t="s">
        <v>2067</v>
      </c>
      <c r="D54" s="271"/>
      <c r="E54" s="271"/>
      <c r="F54" s="271"/>
      <c r="G54" s="271"/>
      <c r="H54" s="271"/>
      <c r="I54" s="271"/>
      <c r="J54" s="271"/>
      <c r="K54" s="271"/>
      <c r="L54" s="272"/>
      <c r="M54" s="280" t="s">
        <v>2105</v>
      </c>
      <c r="N54" s="281"/>
      <c r="O54" s="281"/>
      <c r="P54" s="281"/>
      <c r="Q54" s="282"/>
      <c r="R54" s="283" t="s">
        <v>4</v>
      </c>
      <c r="S54" s="284"/>
      <c r="T54" s="284"/>
      <c r="U54" s="284"/>
      <c r="V54" s="285"/>
      <c r="W54" s="238" t="s">
        <v>763</v>
      </c>
      <c r="X54" s="136" t="s">
        <v>2107</v>
      </c>
      <c r="Y54" s="137" t="s">
        <v>2119</v>
      </c>
      <c r="Z54" s="237" t="str">
        <f>IFERROR(VLOOKUP(Y54, 【参考】数式用!$A$4:$B$54, 2, FALSE), "")</f>
        <v>72</v>
      </c>
    </row>
    <row r="55" spans="1:26" ht="38.25" customHeight="1">
      <c r="A55" s="20"/>
      <c r="B55" s="110">
        <f t="shared" si="0"/>
        <v>16</v>
      </c>
      <c r="C55" s="270" t="s">
        <v>2068</v>
      </c>
      <c r="D55" s="271"/>
      <c r="E55" s="271"/>
      <c r="F55" s="271"/>
      <c r="G55" s="271"/>
      <c r="H55" s="271"/>
      <c r="I55" s="271"/>
      <c r="J55" s="271"/>
      <c r="K55" s="271"/>
      <c r="L55" s="272"/>
      <c r="M55" s="280" t="s">
        <v>2105</v>
      </c>
      <c r="N55" s="281"/>
      <c r="O55" s="281"/>
      <c r="P55" s="281"/>
      <c r="Q55" s="282"/>
      <c r="R55" s="283" t="s">
        <v>4</v>
      </c>
      <c r="S55" s="284"/>
      <c r="T55" s="284"/>
      <c r="U55" s="284"/>
      <c r="V55" s="285"/>
      <c r="W55" s="238" t="s">
        <v>763</v>
      </c>
      <c r="X55" s="136" t="s">
        <v>2107</v>
      </c>
      <c r="Y55" s="137" t="s">
        <v>2120</v>
      </c>
      <c r="Z55" s="237" t="str">
        <f>IFERROR(VLOOKUP(Y55, 【参考】数式用!$A$4:$B$54, 2, FALSE), "")</f>
        <v>74</v>
      </c>
    </row>
    <row r="56" spans="1:26" ht="38.25" customHeight="1">
      <c r="A56" s="20"/>
      <c r="B56" s="110">
        <f t="shared" si="0"/>
        <v>17</v>
      </c>
      <c r="C56" s="270" t="s">
        <v>2069</v>
      </c>
      <c r="D56" s="271"/>
      <c r="E56" s="271"/>
      <c r="F56" s="271"/>
      <c r="G56" s="271"/>
      <c r="H56" s="271"/>
      <c r="I56" s="271"/>
      <c r="J56" s="271"/>
      <c r="K56" s="271"/>
      <c r="L56" s="272"/>
      <c r="M56" s="280" t="s">
        <v>2105</v>
      </c>
      <c r="N56" s="281"/>
      <c r="O56" s="281"/>
      <c r="P56" s="281"/>
      <c r="Q56" s="282"/>
      <c r="R56" s="283" t="s">
        <v>4</v>
      </c>
      <c r="S56" s="284"/>
      <c r="T56" s="284"/>
      <c r="U56" s="284"/>
      <c r="V56" s="285"/>
      <c r="W56" s="238" t="s">
        <v>763</v>
      </c>
      <c r="X56" s="136" t="s">
        <v>2107</v>
      </c>
      <c r="Y56" s="137" t="s">
        <v>1925</v>
      </c>
      <c r="Z56" s="237" t="str">
        <f>IFERROR(VLOOKUP(Y56, 【参考】数式用!$A$4:$B$54, 2, FALSE), "")</f>
        <v>73</v>
      </c>
    </row>
    <row r="57" spans="1:26" ht="38.25" customHeight="1">
      <c r="A57" s="20"/>
      <c r="B57" s="110">
        <f t="shared" si="0"/>
        <v>18</v>
      </c>
      <c r="C57" s="270" t="s">
        <v>2070</v>
      </c>
      <c r="D57" s="271"/>
      <c r="E57" s="271"/>
      <c r="F57" s="271"/>
      <c r="G57" s="271"/>
      <c r="H57" s="271"/>
      <c r="I57" s="271"/>
      <c r="J57" s="271"/>
      <c r="K57" s="271"/>
      <c r="L57" s="272"/>
      <c r="M57" s="280" t="s">
        <v>2105</v>
      </c>
      <c r="N57" s="281"/>
      <c r="O57" s="281"/>
      <c r="P57" s="281"/>
      <c r="Q57" s="282"/>
      <c r="R57" s="283" t="s">
        <v>4</v>
      </c>
      <c r="S57" s="284"/>
      <c r="T57" s="284"/>
      <c r="U57" s="284"/>
      <c r="V57" s="285"/>
      <c r="W57" s="238" t="s">
        <v>763</v>
      </c>
      <c r="X57" s="136" t="s">
        <v>2107</v>
      </c>
      <c r="Y57" s="137" t="s">
        <v>2121</v>
      </c>
      <c r="Z57" s="237" t="str">
        <f>IFERROR(VLOOKUP(Y57, 【参考】数式用!$A$4:$B$54, 2, FALSE), "")</f>
        <v>68</v>
      </c>
    </row>
    <row r="58" spans="1:26" ht="38.25" customHeight="1">
      <c r="A58" s="20"/>
      <c r="B58" s="110">
        <f t="shared" si="0"/>
        <v>19</v>
      </c>
      <c r="C58" s="270" t="s">
        <v>2071</v>
      </c>
      <c r="D58" s="271"/>
      <c r="E58" s="271"/>
      <c r="F58" s="271"/>
      <c r="G58" s="271"/>
      <c r="H58" s="271"/>
      <c r="I58" s="271"/>
      <c r="J58" s="271"/>
      <c r="K58" s="271"/>
      <c r="L58" s="272"/>
      <c r="M58" s="280" t="s">
        <v>2105</v>
      </c>
      <c r="N58" s="281"/>
      <c r="O58" s="281"/>
      <c r="P58" s="281"/>
      <c r="Q58" s="282"/>
      <c r="R58" s="283" t="s">
        <v>4</v>
      </c>
      <c r="S58" s="284"/>
      <c r="T58" s="284"/>
      <c r="U58" s="284"/>
      <c r="V58" s="285"/>
      <c r="W58" s="238" t="s">
        <v>763</v>
      </c>
      <c r="X58" s="136" t="s">
        <v>2107</v>
      </c>
      <c r="Y58" s="137" t="s">
        <v>2122</v>
      </c>
      <c r="Z58" s="237" t="str">
        <f>IFERROR(VLOOKUP(Y58, 【参考】数式用!$A$4:$B$54, 2, FALSE), "")</f>
        <v>75</v>
      </c>
    </row>
    <row r="59" spans="1:26" ht="38.25" customHeight="1">
      <c r="A59" s="20"/>
      <c r="B59" s="110">
        <f t="shared" si="0"/>
        <v>20</v>
      </c>
      <c r="C59" s="270" t="s">
        <v>2072</v>
      </c>
      <c r="D59" s="271"/>
      <c r="E59" s="271"/>
      <c r="F59" s="271"/>
      <c r="G59" s="271"/>
      <c r="H59" s="271"/>
      <c r="I59" s="271"/>
      <c r="J59" s="271"/>
      <c r="K59" s="271"/>
      <c r="L59" s="272"/>
      <c r="M59" s="280" t="s">
        <v>2105</v>
      </c>
      <c r="N59" s="281"/>
      <c r="O59" s="281"/>
      <c r="P59" s="281"/>
      <c r="Q59" s="282"/>
      <c r="R59" s="283" t="s">
        <v>4</v>
      </c>
      <c r="S59" s="284"/>
      <c r="T59" s="284"/>
      <c r="U59" s="284"/>
      <c r="V59" s="285"/>
      <c r="W59" s="238" t="s">
        <v>763</v>
      </c>
      <c r="X59" s="136" t="s">
        <v>2107</v>
      </c>
      <c r="Y59" s="137" t="s">
        <v>2123</v>
      </c>
      <c r="Z59" s="237" t="str">
        <f>IFERROR(VLOOKUP(Y59, 【参考】数式用!$A$4:$B$54, 2, FALSE), "")</f>
        <v>69</v>
      </c>
    </row>
    <row r="60" spans="1:26" ht="38.25" customHeight="1">
      <c r="A60" s="20"/>
      <c r="B60" s="110">
        <f t="shared" si="0"/>
        <v>21</v>
      </c>
      <c r="C60" s="270" t="s">
        <v>2073</v>
      </c>
      <c r="D60" s="271"/>
      <c r="E60" s="271"/>
      <c r="F60" s="271"/>
      <c r="G60" s="271"/>
      <c r="H60" s="271"/>
      <c r="I60" s="271"/>
      <c r="J60" s="271"/>
      <c r="K60" s="271"/>
      <c r="L60" s="272"/>
      <c r="M60" s="280" t="s">
        <v>2105</v>
      </c>
      <c r="N60" s="281"/>
      <c r="O60" s="281"/>
      <c r="P60" s="281"/>
      <c r="Q60" s="282"/>
      <c r="R60" s="283" t="s">
        <v>4</v>
      </c>
      <c r="S60" s="284"/>
      <c r="T60" s="284"/>
      <c r="U60" s="284"/>
      <c r="V60" s="285"/>
      <c r="W60" s="238" t="s">
        <v>763</v>
      </c>
      <c r="X60" s="136" t="s">
        <v>2107</v>
      </c>
      <c r="Y60" s="137" t="s">
        <v>1859</v>
      </c>
      <c r="Z60" s="237" t="str">
        <f>IFERROR(VLOOKUP(Y60, 【参考】数式用!$A$4:$B$54, 2, FALSE), "")</f>
        <v>77</v>
      </c>
    </row>
    <row r="61" spans="1:26" ht="38.25" customHeight="1">
      <c r="A61" s="20"/>
      <c r="B61" s="110">
        <f t="shared" si="0"/>
        <v>22</v>
      </c>
      <c r="C61" s="270" t="s">
        <v>2074</v>
      </c>
      <c r="D61" s="271"/>
      <c r="E61" s="271"/>
      <c r="F61" s="271"/>
      <c r="G61" s="271"/>
      <c r="H61" s="271"/>
      <c r="I61" s="271"/>
      <c r="J61" s="271"/>
      <c r="K61" s="271"/>
      <c r="L61" s="272"/>
      <c r="M61" s="280" t="s">
        <v>2105</v>
      </c>
      <c r="N61" s="281"/>
      <c r="O61" s="281"/>
      <c r="P61" s="281"/>
      <c r="Q61" s="282"/>
      <c r="R61" s="283" t="s">
        <v>4</v>
      </c>
      <c r="S61" s="284"/>
      <c r="T61" s="284"/>
      <c r="U61" s="284"/>
      <c r="V61" s="285"/>
      <c r="W61" s="238" t="s">
        <v>763</v>
      </c>
      <c r="X61" s="136" t="s">
        <v>2107</v>
      </c>
      <c r="Y61" s="137" t="s">
        <v>2124</v>
      </c>
      <c r="Z61" s="237" t="str">
        <f>IFERROR(VLOOKUP(Y61, 【参考】数式用!$A$4:$B$54, 2, FALSE), "")</f>
        <v>79</v>
      </c>
    </row>
    <row r="62" spans="1:26" ht="38.25" customHeight="1">
      <c r="A62" s="20"/>
      <c r="B62" s="110">
        <f t="shared" si="0"/>
        <v>23</v>
      </c>
      <c r="C62" s="270" t="s">
        <v>2075</v>
      </c>
      <c r="D62" s="271"/>
      <c r="E62" s="271"/>
      <c r="F62" s="271"/>
      <c r="G62" s="271"/>
      <c r="H62" s="271"/>
      <c r="I62" s="271"/>
      <c r="J62" s="271"/>
      <c r="K62" s="271"/>
      <c r="L62" s="272"/>
      <c r="M62" s="280" t="s">
        <v>2105</v>
      </c>
      <c r="N62" s="281"/>
      <c r="O62" s="281"/>
      <c r="P62" s="281"/>
      <c r="Q62" s="282"/>
      <c r="R62" s="283" t="s">
        <v>4</v>
      </c>
      <c r="S62" s="284"/>
      <c r="T62" s="284"/>
      <c r="U62" s="284"/>
      <c r="V62" s="285"/>
      <c r="W62" s="238" t="s">
        <v>763</v>
      </c>
      <c r="X62" s="136" t="s">
        <v>2107</v>
      </c>
      <c r="Y62" s="137" t="s">
        <v>1942</v>
      </c>
      <c r="Z62" s="237" t="str">
        <f>IFERROR(VLOOKUP(Y62, 【参考】数式用!$A$4:$B$54, 2, FALSE), "")</f>
        <v>32</v>
      </c>
    </row>
    <row r="63" spans="1:26" ht="38.25" customHeight="1">
      <c r="A63" s="20"/>
      <c r="B63" s="110">
        <f t="shared" si="0"/>
        <v>24</v>
      </c>
      <c r="C63" s="270" t="s">
        <v>2076</v>
      </c>
      <c r="D63" s="271"/>
      <c r="E63" s="271"/>
      <c r="F63" s="271"/>
      <c r="G63" s="271"/>
      <c r="H63" s="271"/>
      <c r="I63" s="271"/>
      <c r="J63" s="271"/>
      <c r="K63" s="271"/>
      <c r="L63" s="272"/>
      <c r="M63" s="280" t="s">
        <v>2105</v>
      </c>
      <c r="N63" s="281"/>
      <c r="O63" s="281"/>
      <c r="P63" s="281"/>
      <c r="Q63" s="282"/>
      <c r="R63" s="283" t="s">
        <v>4</v>
      </c>
      <c r="S63" s="284"/>
      <c r="T63" s="284"/>
      <c r="U63" s="284"/>
      <c r="V63" s="285"/>
      <c r="W63" s="238" t="s">
        <v>763</v>
      </c>
      <c r="X63" s="136" t="s">
        <v>2107</v>
      </c>
      <c r="Y63" s="137" t="s">
        <v>2125</v>
      </c>
      <c r="Z63" s="237" t="str">
        <f>IFERROR(VLOOKUP(Y63, 【参考】数式用!$A$4:$B$54, 2, FALSE), "")</f>
        <v>38</v>
      </c>
    </row>
    <row r="64" spans="1:26" ht="38.25" customHeight="1">
      <c r="A64" s="20"/>
      <c r="B64" s="110">
        <f t="shared" si="0"/>
        <v>25</v>
      </c>
      <c r="C64" s="270" t="s">
        <v>2077</v>
      </c>
      <c r="D64" s="271"/>
      <c r="E64" s="271"/>
      <c r="F64" s="271"/>
      <c r="G64" s="271"/>
      <c r="H64" s="271"/>
      <c r="I64" s="271"/>
      <c r="J64" s="271"/>
      <c r="K64" s="271"/>
      <c r="L64" s="272"/>
      <c r="M64" s="280" t="s">
        <v>2105</v>
      </c>
      <c r="N64" s="281"/>
      <c r="O64" s="281"/>
      <c r="P64" s="281"/>
      <c r="Q64" s="282"/>
      <c r="R64" s="283" t="s">
        <v>4</v>
      </c>
      <c r="S64" s="284"/>
      <c r="T64" s="284"/>
      <c r="U64" s="284"/>
      <c r="V64" s="285"/>
      <c r="W64" s="238" t="s">
        <v>763</v>
      </c>
      <c r="X64" s="136" t="s">
        <v>2107</v>
      </c>
      <c r="Y64" s="137" t="s">
        <v>1948</v>
      </c>
      <c r="Z64" s="237" t="str">
        <f>IFERROR(VLOOKUP(Y64, 【参考】数式用!$A$4:$B$54, 2, FALSE), "")</f>
        <v>37</v>
      </c>
    </row>
    <row r="65" spans="1:26" ht="38.25" customHeight="1">
      <c r="A65" s="20"/>
      <c r="B65" s="110">
        <f t="shared" si="0"/>
        <v>26</v>
      </c>
      <c r="C65" s="270" t="s">
        <v>2078</v>
      </c>
      <c r="D65" s="271"/>
      <c r="E65" s="271"/>
      <c r="F65" s="271"/>
      <c r="G65" s="271"/>
      <c r="H65" s="271"/>
      <c r="I65" s="271"/>
      <c r="J65" s="271"/>
      <c r="K65" s="271"/>
      <c r="L65" s="272"/>
      <c r="M65" s="280" t="s">
        <v>2105</v>
      </c>
      <c r="N65" s="281"/>
      <c r="O65" s="281"/>
      <c r="P65" s="281"/>
      <c r="Q65" s="282"/>
      <c r="R65" s="283" t="s">
        <v>4</v>
      </c>
      <c r="S65" s="284"/>
      <c r="T65" s="284"/>
      <c r="U65" s="284"/>
      <c r="V65" s="285"/>
      <c r="W65" s="238" t="s">
        <v>763</v>
      </c>
      <c r="X65" s="136" t="s">
        <v>2107</v>
      </c>
      <c r="Y65" s="137" t="s">
        <v>2126</v>
      </c>
      <c r="Z65" s="237" t="str">
        <f>IFERROR(VLOOKUP(Y65, 【参考】数式用!$A$4:$B$54, 2, FALSE), "")</f>
        <v>39</v>
      </c>
    </row>
    <row r="66" spans="1:26" ht="38.25" customHeight="1">
      <c r="A66" s="20"/>
      <c r="B66" s="110">
        <f t="shared" si="0"/>
        <v>27</v>
      </c>
      <c r="C66" s="270" t="s">
        <v>2079</v>
      </c>
      <c r="D66" s="271"/>
      <c r="E66" s="271"/>
      <c r="F66" s="271"/>
      <c r="G66" s="271"/>
      <c r="H66" s="271"/>
      <c r="I66" s="271"/>
      <c r="J66" s="271"/>
      <c r="K66" s="271"/>
      <c r="L66" s="272"/>
      <c r="M66" s="280" t="s">
        <v>2104</v>
      </c>
      <c r="N66" s="281"/>
      <c r="O66" s="281"/>
      <c r="P66" s="281"/>
      <c r="Q66" s="282"/>
      <c r="R66" s="283" t="s">
        <v>4</v>
      </c>
      <c r="S66" s="284"/>
      <c r="T66" s="284"/>
      <c r="U66" s="284"/>
      <c r="V66" s="285"/>
      <c r="W66" s="238" t="s">
        <v>763</v>
      </c>
      <c r="X66" s="136" t="s">
        <v>2107</v>
      </c>
      <c r="Y66" s="137" t="s">
        <v>1860</v>
      </c>
      <c r="Z66" s="237" t="str">
        <f>IFERROR(VLOOKUP(Y66, 【参考】数式用!$A$4:$B$54, 2, FALSE), "")</f>
        <v>51</v>
      </c>
    </row>
    <row r="67" spans="1:26" ht="38.25" customHeight="1">
      <c r="A67" s="20"/>
      <c r="B67" s="110">
        <f t="shared" si="0"/>
        <v>28</v>
      </c>
      <c r="C67" s="270" t="s">
        <v>2080</v>
      </c>
      <c r="D67" s="271"/>
      <c r="E67" s="271"/>
      <c r="F67" s="271"/>
      <c r="G67" s="271"/>
      <c r="H67" s="271"/>
      <c r="I67" s="271"/>
      <c r="J67" s="271"/>
      <c r="K67" s="271"/>
      <c r="L67" s="272"/>
      <c r="M67" s="280" t="s">
        <v>2105</v>
      </c>
      <c r="N67" s="281"/>
      <c r="O67" s="281"/>
      <c r="P67" s="281"/>
      <c r="Q67" s="282"/>
      <c r="R67" s="283" t="s">
        <v>4</v>
      </c>
      <c r="S67" s="284"/>
      <c r="T67" s="284"/>
      <c r="U67" s="284"/>
      <c r="V67" s="285"/>
      <c r="W67" s="238" t="s">
        <v>763</v>
      </c>
      <c r="X67" s="136" t="s">
        <v>2107</v>
      </c>
      <c r="Y67" s="137" t="s">
        <v>1861</v>
      </c>
      <c r="Z67" s="237" t="str">
        <f>IFERROR(VLOOKUP(Y67, 【参考】数式用!$A$4:$B$54, 2, FALSE), "")</f>
        <v>54</v>
      </c>
    </row>
    <row r="68" spans="1:26" ht="38.25" customHeight="1">
      <c r="A68" s="20"/>
      <c r="B68" s="110">
        <f t="shared" si="0"/>
        <v>29</v>
      </c>
      <c r="C68" s="270" t="s">
        <v>2081</v>
      </c>
      <c r="D68" s="271"/>
      <c r="E68" s="271"/>
      <c r="F68" s="271"/>
      <c r="G68" s="271"/>
      <c r="H68" s="271"/>
      <c r="I68" s="271"/>
      <c r="J68" s="271"/>
      <c r="K68" s="271"/>
      <c r="L68" s="272"/>
      <c r="M68" s="280" t="s">
        <v>2104</v>
      </c>
      <c r="N68" s="281"/>
      <c r="O68" s="281"/>
      <c r="P68" s="281"/>
      <c r="Q68" s="282"/>
      <c r="R68" s="283" t="s">
        <v>4</v>
      </c>
      <c r="S68" s="284"/>
      <c r="T68" s="284"/>
      <c r="U68" s="284"/>
      <c r="V68" s="285"/>
      <c r="W68" s="238" t="s">
        <v>763</v>
      </c>
      <c r="X68" s="136" t="s">
        <v>2107</v>
      </c>
      <c r="Y68" s="137" t="s">
        <v>1958</v>
      </c>
      <c r="Z68" s="237" t="str">
        <f>IFERROR(VLOOKUP(Y68, 【参考】数式用!$A$4:$B$54, 2, FALSE), "")</f>
        <v>21</v>
      </c>
    </row>
    <row r="69" spans="1:26" ht="38.25" customHeight="1">
      <c r="A69" s="20"/>
      <c r="B69" s="110">
        <f t="shared" si="0"/>
        <v>30</v>
      </c>
      <c r="C69" s="270" t="s">
        <v>2082</v>
      </c>
      <c r="D69" s="271"/>
      <c r="E69" s="271"/>
      <c r="F69" s="271"/>
      <c r="G69" s="271"/>
      <c r="H69" s="271"/>
      <c r="I69" s="271"/>
      <c r="J69" s="271"/>
      <c r="K69" s="271"/>
      <c r="L69" s="272"/>
      <c r="M69" s="280" t="s">
        <v>2104</v>
      </c>
      <c r="N69" s="281"/>
      <c r="O69" s="281"/>
      <c r="P69" s="281"/>
      <c r="Q69" s="282"/>
      <c r="R69" s="283" t="s">
        <v>4</v>
      </c>
      <c r="S69" s="284"/>
      <c r="T69" s="284"/>
      <c r="U69" s="284"/>
      <c r="V69" s="285"/>
      <c r="W69" s="238" t="s">
        <v>763</v>
      </c>
      <c r="X69" s="136" t="s">
        <v>2107</v>
      </c>
      <c r="Y69" s="137" t="s">
        <v>1961</v>
      </c>
      <c r="Z69" s="237" t="str">
        <f>IFERROR(VLOOKUP(Y69, 【参考】数式用!$A$4:$B$54, 2, FALSE), "")</f>
        <v>24</v>
      </c>
    </row>
    <row r="70" spans="1:26" ht="38.25" customHeight="1">
      <c r="A70" s="20"/>
      <c r="B70" s="110">
        <f t="shared" si="0"/>
        <v>31</v>
      </c>
      <c r="C70" s="270" t="s">
        <v>2083</v>
      </c>
      <c r="D70" s="271"/>
      <c r="E70" s="271"/>
      <c r="F70" s="271"/>
      <c r="G70" s="271"/>
      <c r="H70" s="271"/>
      <c r="I70" s="271"/>
      <c r="J70" s="271"/>
      <c r="K70" s="271"/>
      <c r="L70" s="272"/>
      <c r="M70" s="280" t="s">
        <v>2104</v>
      </c>
      <c r="N70" s="281"/>
      <c r="O70" s="281"/>
      <c r="P70" s="281"/>
      <c r="Q70" s="282"/>
      <c r="R70" s="283" t="s">
        <v>4</v>
      </c>
      <c r="S70" s="284"/>
      <c r="T70" s="284"/>
      <c r="U70" s="284"/>
      <c r="V70" s="285"/>
      <c r="W70" s="238" t="s">
        <v>763</v>
      </c>
      <c r="X70" s="136" t="s">
        <v>2107</v>
      </c>
      <c r="Y70" s="137" t="s">
        <v>1862</v>
      </c>
      <c r="Z70" s="237" t="str">
        <f>IFERROR(VLOOKUP(Y70, 【参考】数式用!$A$4:$B$54, 2, FALSE), "")</f>
        <v>52</v>
      </c>
    </row>
    <row r="71" spans="1:26" ht="38.25" customHeight="1">
      <c r="A71" s="20"/>
      <c r="B71" s="110">
        <f t="shared" si="0"/>
        <v>32</v>
      </c>
      <c r="C71" s="270" t="s">
        <v>2084</v>
      </c>
      <c r="D71" s="271"/>
      <c r="E71" s="271"/>
      <c r="F71" s="271"/>
      <c r="G71" s="271"/>
      <c r="H71" s="271"/>
      <c r="I71" s="271"/>
      <c r="J71" s="271"/>
      <c r="K71" s="271"/>
      <c r="L71" s="272"/>
      <c r="M71" s="280" t="s">
        <v>2104</v>
      </c>
      <c r="N71" s="281"/>
      <c r="O71" s="281"/>
      <c r="P71" s="281"/>
      <c r="Q71" s="282"/>
      <c r="R71" s="283" t="s">
        <v>4</v>
      </c>
      <c r="S71" s="284"/>
      <c r="T71" s="284"/>
      <c r="U71" s="284"/>
      <c r="V71" s="285"/>
      <c r="W71" s="238" t="s">
        <v>763</v>
      </c>
      <c r="X71" s="136" t="s">
        <v>2107</v>
      </c>
      <c r="Y71" s="137" t="s">
        <v>1966</v>
      </c>
      <c r="Z71" s="237" t="str">
        <f>IFERROR(VLOOKUP(Y71, 【参考】数式用!$A$4:$B$54, 2, FALSE), "")</f>
        <v>22</v>
      </c>
    </row>
    <row r="72" spans="1:26" ht="38.25" customHeight="1">
      <c r="A72" s="20"/>
      <c r="B72" s="110">
        <f t="shared" si="0"/>
        <v>33</v>
      </c>
      <c r="C72" s="270" t="s">
        <v>2085</v>
      </c>
      <c r="D72" s="271"/>
      <c r="E72" s="271"/>
      <c r="F72" s="271"/>
      <c r="G72" s="271"/>
      <c r="H72" s="271"/>
      <c r="I72" s="271"/>
      <c r="J72" s="271"/>
      <c r="K72" s="271"/>
      <c r="L72" s="272"/>
      <c r="M72" s="280" t="s">
        <v>2104</v>
      </c>
      <c r="N72" s="281"/>
      <c r="O72" s="281"/>
      <c r="P72" s="281"/>
      <c r="Q72" s="282"/>
      <c r="R72" s="283" t="s">
        <v>4</v>
      </c>
      <c r="S72" s="284"/>
      <c r="T72" s="284"/>
      <c r="U72" s="284"/>
      <c r="V72" s="285"/>
      <c r="W72" s="238" t="s">
        <v>763</v>
      </c>
      <c r="X72" s="136" t="s">
        <v>2107</v>
      </c>
      <c r="Y72" s="137" t="s">
        <v>1969</v>
      </c>
      <c r="Z72" s="237" t="str">
        <f>IFERROR(VLOOKUP(Y72, 【参考】数式用!$A$4:$B$54, 2, FALSE), "")</f>
        <v>25</v>
      </c>
    </row>
    <row r="73" spans="1:26" ht="38.25" customHeight="1">
      <c r="A73" s="20"/>
      <c r="B73" s="110">
        <f t="shared" si="0"/>
        <v>34</v>
      </c>
      <c r="C73" s="270" t="s">
        <v>2086</v>
      </c>
      <c r="D73" s="271"/>
      <c r="E73" s="271"/>
      <c r="F73" s="271"/>
      <c r="G73" s="271"/>
      <c r="H73" s="271"/>
      <c r="I73" s="271"/>
      <c r="J73" s="271"/>
      <c r="K73" s="271"/>
      <c r="L73" s="272"/>
      <c r="M73" s="280" t="s">
        <v>2104</v>
      </c>
      <c r="N73" s="281"/>
      <c r="O73" s="281"/>
      <c r="P73" s="281"/>
      <c r="Q73" s="282"/>
      <c r="R73" s="283" t="s">
        <v>4</v>
      </c>
      <c r="S73" s="284"/>
      <c r="T73" s="284"/>
      <c r="U73" s="284"/>
      <c r="V73" s="285"/>
      <c r="W73" s="238" t="s">
        <v>763</v>
      </c>
      <c r="X73" s="136" t="s">
        <v>2107</v>
      </c>
      <c r="Y73" s="137" t="s">
        <v>2127</v>
      </c>
      <c r="Z73" s="237" t="str">
        <f>IFERROR(VLOOKUP(Y73, 【参考】数式用!$A$4:$B$54, 2, FALSE), "")</f>
        <v>23</v>
      </c>
    </row>
    <row r="74" spans="1:26" ht="38.25" customHeight="1">
      <c r="A74" s="20"/>
      <c r="B74" s="110">
        <f t="shared" si="0"/>
        <v>35</v>
      </c>
      <c r="C74" s="270" t="s">
        <v>2087</v>
      </c>
      <c r="D74" s="271"/>
      <c r="E74" s="271"/>
      <c r="F74" s="271"/>
      <c r="G74" s="271"/>
      <c r="H74" s="271"/>
      <c r="I74" s="271"/>
      <c r="J74" s="271"/>
      <c r="K74" s="271"/>
      <c r="L74" s="272"/>
      <c r="M74" s="280" t="s">
        <v>2104</v>
      </c>
      <c r="N74" s="281"/>
      <c r="O74" s="281"/>
      <c r="P74" s="281"/>
      <c r="Q74" s="282"/>
      <c r="R74" s="283" t="s">
        <v>4</v>
      </c>
      <c r="S74" s="284"/>
      <c r="T74" s="284"/>
      <c r="U74" s="284"/>
      <c r="V74" s="285"/>
      <c r="W74" s="238" t="s">
        <v>763</v>
      </c>
      <c r="X74" s="136" t="s">
        <v>2107</v>
      </c>
      <c r="Y74" s="137" t="s">
        <v>2128</v>
      </c>
      <c r="Z74" s="237" t="str">
        <f>IFERROR(VLOOKUP(Y74, 【参考】数式用!$A$4:$B$54, 2, FALSE), "")</f>
        <v>26</v>
      </c>
    </row>
    <row r="75" spans="1:26" ht="38.25" customHeight="1">
      <c r="A75" s="20"/>
      <c r="B75" s="110">
        <f t="shared" si="0"/>
        <v>36</v>
      </c>
      <c r="C75" s="270" t="s">
        <v>2088</v>
      </c>
      <c r="D75" s="271"/>
      <c r="E75" s="271"/>
      <c r="F75" s="271"/>
      <c r="G75" s="271"/>
      <c r="H75" s="271"/>
      <c r="I75" s="271"/>
      <c r="J75" s="271"/>
      <c r="K75" s="271"/>
      <c r="L75" s="272"/>
      <c r="M75" s="280" t="s">
        <v>2104</v>
      </c>
      <c r="N75" s="281"/>
      <c r="O75" s="281"/>
      <c r="P75" s="281"/>
      <c r="Q75" s="282"/>
      <c r="R75" s="283" t="s">
        <v>4</v>
      </c>
      <c r="S75" s="284"/>
      <c r="T75" s="284"/>
      <c r="U75" s="284"/>
      <c r="V75" s="285"/>
      <c r="W75" s="238" t="s">
        <v>763</v>
      </c>
      <c r="X75" s="136" t="s">
        <v>2107</v>
      </c>
      <c r="Y75" s="137" t="s">
        <v>1863</v>
      </c>
      <c r="Z75" s="237" t="str">
        <f>IFERROR(VLOOKUP(Y75, 【参考】数式用!$A$4:$B$54, 2, FALSE), "")</f>
        <v>55</v>
      </c>
    </row>
    <row r="76" spans="1:26" ht="38.25" customHeight="1">
      <c r="A76" s="20"/>
      <c r="B76" s="110">
        <f t="shared" si="0"/>
        <v>37</v>
      </c>
      <c r="C76" s="270" t="s">
        <v>2089</v>
      </c>
      <c r="D76" s="271"/>
      <c r="E76" s="271"/>
      <c r="F76" s="271"/>
      <c r="G76" s="271"/>
      <c r="H76" s="271"/>
      <c r="I76" s="271"/>
      <c r="J76" s="271"/>
      <c r="K76" s="271"/>
      <c r="L76" s="272"/>
      <c r="M76" s="280" t="s">
        <v>2104</v>
      </c>
      <c r="N76" s="281"/>
      <c r="O76" s="281"/>
      <c r="P76" s="281"/>
      <c r="Q76" s="282"/>
      <c r="R76" s="283" t="s">
        <v>4</v>
      </c>
      <c r="S76" s="284"/>
      <c r="T76" s="284"/>
      <c r="U76" s="284"/>
      <c r="V76" s="285"/>
      <c r="W76" s="238" t="s">
        <v>763</v>
      </c>
      <c r="X76" s="136" t="s">
        <v>2107</v>
      </c>
      <c r="Y76" s="137" t="s">
        <v>2129</v>
      </c>
      <c r="Z76" s="237" t="str">
        <f>IFERROR(VLOOKUP(Y76, 【参考】数式用!$A$4:$B$54, 2, FALSE), "")</f>
        <v>2A</v>
      </c>
    </row>
    <row r="77" spans="1:26" ht="38.25" customHeight="1">
      <c r="A77" s="20"/>
      <c r="B77" s="110">
        <f t="shared" si="0"/>
        <v>38</v>
      </c>
      <c r="C77" s="270" t="s">
        <v>2090</v>
      </c>
      <c r="D77" s="271"/>
      <c r="E77" s="271"/>
      <c r="F77" s="271"/>
      <c r="G77" s="271"/>
      <c r="H77" s="271"/>
      <c r="I77" s="271"/>
      <c r="J77" s="271"/>
      <c r="K77" s="271"/>
      <c r="L77" s="272"/>
      <c r="M77" s="280" t="s">
        <v>2104</v>
      </c>
      <c r="N77" s="281"/>
      <c r="O77" s="281"/>
      <c r="P77" s="281"/>
      <c r="Q77" s="282"/>
      <c r="R77" s="283" t="s">
        <v>4</v>
      </c>
      <c r="S77" s="284"/>
      <c r="T77" s="284"/>
      <c r="U77" s="284"/>
      <c r="V77" s="285"/>
      <c r="W77" s="238" t="s">
        <v>763</v>
      </c>
      <c r="X77" s="136" t="s">
        <v>2107</v>
      </c>
      <c r="Y77" s="137" t="s">
        <v>2130</v>
      </c>
      <c r="Z77" s="237" t="str">
        <f>IFERROR(VLOOKUP(Y77, 【参考】数式用!$A$4:$B$54, 2, FALSE), "")</f>
        <v>2B</v>
      </c>
    </row>
    <row r="78" spans="1:26" ht="38.25" customHeight="1">
      <c r="A78" s="20"/>
      <c r="B78" s="110">
        <f t="shared" si="0"/>
        <v>39</v>
      </c>
      <c r="C78" s="270" t="s">
        <v>2091</v>
      </c>
      <c r="D78" s="271"/>
      <c r="E78" s="271"/>
      <c r="F78" s="271"/>
      <c r="G78" s="271"/>
      <c r="H78" s="271"/>
      <c r="I78" s="271"/>
      <c r="J78" s="271"/>
      <c r="K78" s="271"/>
      <c r="L78" s="272"/>
      <c r="M78" s="280" t="s">
        <v>2105</v>
      </c>
      <c r="N78" s="281"/>
      <c r="O78" s="281"/>
      <c r="P78" s="281"/>
      <c r="Q78" s="282"/>
      <c r="R78" s="283" t="s">
        <v>4</v>
      </c>
      <c r="S78" s="284"/>
      <c r="T78" s="284"/>
      <c r="U78" s="284"/>
      <c r="V78" s="285"/>
      <c r="W78" s="238" t="s">
        <v>763</v>
      </c>
      <c r="X78" s="136" t="s">
        <v>2108</v>
      </c>
      <c r="Y78" s="137" t="s">
        <v>2131</v>
      </c>
      <c r="Z78" s="237" t="str">
        <f>IFERROR(VLOOKUP(Y78, 【参考】数式用!$A$4:$B$54, 2, FALSE), "")</f>
        <v>A2</v>
      </c>
    </row>
    <row r="79" spans="1:26" ht="38.25" customHeight="1">
      <c r="A79" s="20"/>
      <c r="B79" s="110">
        <f t="shared" si="0"/>
        <v>40</v>
      </c>
      <c r="C79" s="270" t="s">
        <v>2092</v>
      </c>
      <c r="D79" s="271"/>
      <c r="E79" s="271"/>
      <c r="F79" s="271"/>
      <c r="G79" s="271"/>
      <c r="H79" s="271"/>
      <c r="I79" s="271"/>
      <c r="J79" s="271"/>
      <c r="K79" s="271"/>
      <c r="L79" s="272"/>
      <c r="M79" s="280" t="s">
        <v>2105</v>
      </c>
      <c r="N79" s="281"/>
      <c r="O79" s="281"/>
      <c r="P79" s="281"/>
      <c r="Q79" s="282"/>
      <c r="R79" s="283" t="s">
        <v>4</v>
      </c>
      <c r="S79" s="284"/>
      <c r="T79" s="284"/>
      <c r="U79" s="284"/>
      <c r="V79" s="285"/>
      <c r="W79" s="238" t="s">
        <v>763</v>
      </c>
      <c r="X79" s="136" t="s">
        <v>2108</v>
      </c>
      <c r="Y79" s="137" t="s">
        <v>2132</v>
      </c>
      <c r="Z79" s="237" t="str">
        <f>IFERROR(VLOOKUP(Y79, 【参考】数式用!$A$4:$B$54, 2, FALSE), "")</f>
        <v>A3</v>
      </c>
    </row>
    <row r="80" spans="1:26" ht="38.25" customHeight="1">
      <c r="A80" s="20"/>
      <c r="B80" s="110">
        <f t="shared" si="0"/>
        <v>41</v>
      </c>
      <c r="C80" s="270" t="s">
        <v>2093</v>
      </c>
      <c r="D80" s="271"/>
      <c r="E80" s="271"/>
      <c r="F80" s="271"/>
      <c r="G80" s="271"/>
      <c r="H80" s="271"/>
      <c r="I80" s="271"/>
      <c r="J80" s="271"/>
      <c r="K80" s="271"/>
      <c r="L80" s="272"/>
      <c r="M80" s="280" t="s">
        <v>2105</v>
      </c>
      <c r="N80" s="281"/>
      <c r="O80" s="281"/>
      <c r="P80" s="281"/>
      <c r="Q80" s="282"/>
      <c r="R80" s="283" t="s">
        <v>4</v>
      </c>
      <c r="S80" s="284"/>
      <c r="T80" s="284"/>
      <c r="U80" s="284"/>
      <c r="V80" s="285"/>
      <c r="W80" s="238" t="s">
        <v>763</v>
      </c>
      <c r="X80" s="136" t="s">
        <v>2108</v>
      </c>
      <c r="Y80" s="137" t="s">
        <v>2133</v>
      </c>
      <c r="Z80" s="237" t="str">
        <f>IFERROR(VLOOKUP(Y80, 【参考】数式用!$A$4:$B$54, 2, FALSE), "")</f>
        <v>A4</v>
      </c>
    </row>
    <row r="81" spans="1:26" ht="38.25" customHeight="1">
      <c r="A81" s="20"/>
      <c r="B81" s="110">
        <f t="shared" si="0"/>
        <v>42</v>
      </c>
      <c r="C81" s="270" t="s">
        <v>2094</v>
      </c>
      <c r="D81" s="271"/>
      <c r="E81" s="271"/>
      <c r="F81" s="271"/>
      <c r="G81" s="271"/>
      <c r="H81" s="271"/>
      <c r="I81" s="271"/>
      <c r="J81" s="271"/>
      <c r="K81" s="271"/>
      <c r="L81" s="272"/>
      <c r="M81" s="280" t="s">
        <v>2105</v>
      </c>
      <c r="N81" s="281"/>
      <c r="O81" s="281"/>
      <c r="P81" s="281"/>
      <c r="Q81" s="282"/>
      <c r="R81" s="283" t="s">
        <v>4</v>
      </c>
      <c r="S81" s="284"/>
      <c r="T81" s="284"/>
      <c r="U81" s="284"/>
      <c r="V81" s="285"/>
      <c r="W81" s="238" t="s">
        <v>763</v>
      </c>
      <c r="X81" s="136" t="s">
        <v>2109</v>
      </c>
      <c r="Y81" s="137" t="s">
        <v>2134</v>
      </c>
      <c r="Z81" s="237" t="str">
        <f>IFERROR(VLOOKUP(Y81, 【参考】数式用!$A$4:$B$54, 2, FALSE), "")</f>
        <v>A6</v>
      </c>
    </row>
    <row r="82" spans="1:26" ht="38.25" customHeight="1">
      <c r="A82" s="20"/>
      <c r="B82" s="110">
        <f t="shared" si="0"/>
        <v>43</v>
      </c>
      <c r="C82" s="270" t="s">
        <v>2095</v>
      </c>
      <c r="D82" s="271"/>
      <c r="E82" s="271"/>
      <c r="F82" s="271"/>
      <c r="G82" s="271"/>
      <c r="H82" s="271"/>
      <c r="I82" s="271"/>
      <c r="J82" s="271"/>
      <c r="K82" s="271"/>
      <c r="L82" s="272"/>
      <c r="M82" s="280" t="s">
        <v>2105</v>
      </c>
      <c r="N82" s="281"/>
      <c r="O82" s="281"/>
      <c r="P82" s="281"/>
      <c r="Q82" s="282"/>
      <c r="R82" s="283" t="s">
        <v>4</v>
      </c>
      <c r="S82" s="284"/>
      <c r="T82" s="284"/>
      <c r="U82" s="284"/>
      <c r="V82" s="285"/>
      <c r="W82" s="238" t="s">
        <v>763</v>
      </c>
      <c r="X82" s="136" t="s">
        <v>2109</v>
      </c>
      <c r="Y82" s="137" t="s">
        <v>2135</v>
      </c>
      <c r="Z82" s="237" t="str">
        <f>IFERROR(VLOOKUP(Y82, 【参考】数式用!$A$4:$B$54, 2, FALSE), "")</f>
        <v>A7</v>
      </c>
    </row>
    <row r="83" spans="1:26" ht="38.25" customHeight="1">
      <c r="A83" s="20"/>
      <c r="B83" s="110">
        <f t="shared" si="0"/>
        <v>44</v>
      </c>
      <c r="C83" s="270" t="s">
        <v>2096</v>
      </c>
      <c r="D83" s="271"/>
      <c r="E83" s="271"/>
      <c r="F83" s="271"/>
      <c r="G83" s="271"/>
      <c r="H83" s="271"/>
      <c r="I83" s="271"/>
      <c r="J83" s="271"/>
      <c r="K83" s="271"/>
      <c r="L83" s="272"/>
      <c r="M83" s="280" t="s">
        <v>2105</v>
      </c>
      <c r="N83" s="281"/>
      <c r="O83" s="281"/>
      <c r="P83" s="281"/>
      <c r="Q83" s="282"/>
      <c r="R83" s="283" t="s">
        <v>4</v>
      </c>
      <c r="S83" s="284"/>
      <c r="T83" s="284"/>
      <c r="U83" s="284"/>
      <c r="V83" s="285"/>
      <c r="W83" s="238" t="s">
        <v>763</v>
      </c>
      <c r="X83" s="136" t="s">
        <v>2109</v>
      </c>
      <c r="Y83" s="137" t="s">
        <v>2136</v>
      </c>
      <c r="Z83" s="237" t="str">
        <f>IFERROR(VLOOKUP(Y83, 【参考】数式用!$A$4:$B$54, 2, FALSE), "")</f>
        <v>A8</v>
      </c>
    </row>
    <row r="84" spans="1:26" ht="38.25" customHeight="1">
      <c r="A84" s="20"/>
      <c r="B84" s="110">
        <f t="shared" si="0"/>
        <v>45</v>
      </c>
      <c r="C84" s="270" t="s">
        <v>2097</v>
      </c>
      <c r="D84" s="271"/>
      <c r="E84" s="271"/>
      <c r="F84" s="271"/>
      <c r="G84" s="271"/>
      <c r="H84" s="271"/>
      <c r="I84" s="271"/>
      <c r="J84" s="271"/>
      <c r="K84" s="271"/>
      <c r="L84" s="272"/>
      <c r="M84" s="280" t="s">
        <v>2105</v>
      </c>
      <c r="N84" s="281"/>
      <c r="O84" s="281"/>
      <c r="P84" s="281"/>
      <c r="Q84" s="282"/>
      <c r="R84" s="283" t="s">
        <v>4</v>
      </c>
      <c r="S84" s="284"/>
      <c r="T84" s="284"/>
      <c r="U84" s="284"/>
      <c r="V84" s="285"/>
      <c r="W84" s="238" t="s">
        <v>763</v>
      </c>
      <c r="X84" s="136" t="s">
        <v>2108</v>
      </c>
      <c r="Y84" s="137" t="s">
        <v>2137</v>
      </c>
      <c r="Z84" s="237" t="str">
        <f>IFERROR(VLOOKUP(Y84, 【参考】数式用!$A$4:$B$54, 2, FALSE), "")</f>
        <v>AF</v>
      </c>
    </row>
    <row r="85" spans="1:26" ht="38.25" customHeight="1">
      <c r="A85" s="20"/>
      <c r="B85" s="110">
        <f t="shared" si="0"/>
        <v>46</v>
      </c>
      <c r="C85" s="270" t="s">
        <v>2098</v>
      </c>
      <c r="D85" s="271"/>
      <c r="E85" s="271"/>
      <c r="F85" s="271"/>
      <c r="G85" s="271"/>
      <c r="H85" s="271"/>
      <c r="I85" s="271"/>
      <c r="J85" s="271"/>
      <c r="K85" s="271"/>
      <c r="L85" s="272"/>
      <c r="M85" s="280" t="s">
        <v>2104</v>
      </c>
      <c r="N85" s="281"/>
      <c r="O85" s="281"/>
      <c r="P85" s="281"/>
      <c r="Q85" s="282"/>
      <c r="R85" s="283" t="s">
        <v>4</v>
      </c>
      <c r="S85" s="284"/>
      <c r="T85" s="284"/>
      <c r="U85" s="284"/>
      <c r="V85" s="285"/>
      <c r="W85" s="238" t="s">
        <v>763</v>
      </c>
      <c r="X85" s="136" t="s">
        <v>2108</v>
      </c>
      <c r="Y85" s="137" t="s">
        <v>2002</v>
      </c>
      <c r="Z85" s="237">
        <f>IFERROR(VLOOKUP(Y85, 【参考】数式用!$A$4:$B$54, 2, FALSE), "")</f>
        <v>13</v>
      </c>
    </row>
    <row r="86" spans="1:26" ht="38.25" customHeight="1">
      <c r="A86" s="20"/>
      <c r="B86" s="110">
        <f t="shared" si="0"/>
        <v>47</v>
      </c>
      <c r="C86" s="270" t="s">
        <v>2099</v>
      </c>
      <c r="D86" s="271"/>
      <c r="E86" s="271"/>
      <c r="F86" s="271"/>
      <c r="G86" s="271"/>
      <c r="H86" s="271"/>
      <c r="I86" s="271"/>
      <c r="J86" s="271"/>
      <c r="K86" s="271"/>
      <c r="L86" s="272"/>
      <c r="M86" s="280" t="s">
        <v>2104</v>
      </c>
      <c r="N86" s="281"/>
      <c r="O86" s="281"/>
      <c r="P86" s="281"/>
      <c r="Q86" s="282"/>
      <c r="R86" s="283" t="s">
        <v>4</v>
      </c>
      <c r="S86" s="284"/>
      <c r="T86" s="284"/>
      <c r="U86" s="284"/>
      <c r="V86" s="285"/>
      <c r="W86" s="238" t="s">
        <v>763</v>
      </c>
      <c r="X86" s="136" t="s">
        <v>2108</v>
      </c>
      <c r="Y86" s="137" t="s">
        <v>2005</v>
      </c>
      <c r="Z86" s="237">
        <f>IFERROR(VLOOKUP(Y86, 【参考】数式用!$A$4:$B$54, 2, FALSE), "")</f>
        <v>63</v>
      </c>
    </row>
    <row r="87" spans="1:26" ht="38.25" customHeight="1">
      <c r="A87" s="20"/>
      <c r="B87" s="110">
        <f t="shared" si="0"/>
        <v>48</v>
      </c>
      <c r="C87" s="270" t="s">
        <v>2100</v>
      </c>
      <c r="D87" s="271"/>
      <c r="E87" s="271"/>
      <c r="F87" s="271"/>
      <c r="G87" s="271"/>
      <c r="H87" s="271"/>
      <c r="I87" s="271"/>
      <c r="J87" s="271"/>
      <c r="K87" s="271"/>
      <c r="L87" s="272"/>
      <c r="M87" s="280" t="s">
        <v>2104</v>
      </c>
      <c r="N87" s="281"/>
      <c r="O87" s="281"/>
      <c r="P87" s="281"/>
      <c r="Q87" s="282"/>
      <c r="R87" s="283" t="s">
        <v>4</v>
      </c>
      <c r="S87" s="284"/>
      <c r="T87" s="284"/>
      <c r="U87" s="284"/>
      <c r="V87" s="285"/>
      <c r="W87" s="238" t="s">
        <v>763</v>
      </c>
      <c r="X87" s="136" t="s">
        <v>2108</v>
      </c>
      <c r="Y87" s="137" t="s">
        <v>2007</v>
      </c>
      <c r="Z87" s="237">
        <f>IFERROR(VLOOKUP(Y87, 【参考】数式用!$A$4:$B$54, 2, FALSE), "")</f>
        <v>14</v>
      </c>
    </row>
    <row r="88" spans="1:26" ht="38.25" customHeight="1">
      <c r="A88" s="20"/>
      <c r="B88" s="110">
        <f t="shared" si="0"/>
        <v>49</v>
      </c>
      <c r="C88" s="270" t="s">
        <v>2101</v>
      </c>
      <c r="D88" s="271"/>
      <c r="E88" s="271"/>
      <c r="F88" s="271"/>
      <c r="G88" s="271"/>
      <c r="H88" s="271"/>
      <c r="I88" s="271"/>
      <c r="J88" s="271"/>
      <c r="K88" s="271"/>
      <c r="L88" s="272"/>
      <c r="M88" s="280" t="s">
        <v>2104</v>
      </c>
      <c r="N88" s="281"/>
      <c r="O88" s="281"/>
      <c r="P88" s="281"/>
      <c r="Q88" s="282"/>
      <c r="R88" s="283" t="s">
        <v>4</v>
      </c>
      <c r="S88" s="284"/>
      <c r="T88" s="284"/>
      <c r="U88" s="284"/>
      <c r="V88" s="285"/>
      <c r="W88" s="238" t="s">
        <v>763</v>
      </c>
      <c r="X88" s="136" t="s">
        <v>2108</v>
      </c>
      <c r="Y88" s="137" t="s">
        <v>2009</v>
      </c>
      <c r="Z88" s="237">
        <f>IFERROR(VLOOKUP(Y88, 【参考】数式用!$A$4:$B$54, 2, FALSE), "")</f>
        <v>64</v>
      </c>
    </row>
    <row r="89" spans="1:26" ht="38.25" customHeight="1">
      <c r="A89" s="20"/>
      <c r="B89" s="110">
        <f t="shared" si="0"/>
        <v>50</v>
      </c>
      <c r="C89" s="270" t="s">
        <v>2102</v>
      </c>
      <c r="D89" s="271"/>
      <c r="E89" s="271"/>
      <c r="F89" s="271"/>
      <c r="G89" s="271"/>
      <c r="H89" s="271"/>
      <c r="I89" s="271"/>
      <c r="J89" s="271"/>
      <c r="K89" s="271"/>
      <c r="L89" s="272"/>
      <c r="M89" s="280" t="s">
        <v>2104</v>
      </c>
      <c r="N89" s="281"/>
      <c r="O89" s="281"/>
      <c r="P89" s="281"/>
      <c r="Q89" s="282"/>
      <c r="R89" s="283" t="s">
        <v>4</v>
      </c>
      <c r="S89" s="284"/>
      <c r="T89" s="284"/>
      <c r="U89" s="284"/>
      <c r="V89" s="285"/>
      <c r="W89" s="238" t="s">
        <v>763</v>
      </c>
      <c r="X89" s="136" t="s">
        <v>2108</v>
      </c>
      <c r="Y89" s="137" t="s">
        <v>2138</v>
      </c>
      <c r="Z89" s="237">
        <f>IFERROR(VLOOKUP(Y89, 【参考】数式用!$A$4:$B$54, 2, FALSE), "")</f>
        <v>43</v>
      </c>
    </row>
    <row r="90" spans="1:26" ht="38.25" customHeight="1">
      <c r="A90" s="20"/>
      <c r="B90" s="110">
        <f t="shared" si="0"/>
        <v>51</v>
      </c>
      <c r="C90" s="270" t="s">
        <v>2103</v>
      </c>
      <c r="D90" s="271"/>
      <c r="E90" s="271"/>
      <c r="F90" s="271"/>
      <c r="G90" s="271"/>
      <c r="H90" s="271"/>
      <c r="I90" s="271"/>
      <c r="J90" s="271"/>
      <c r="K90" s="271"/>
      <c r="L90" s="272"/>
      <c r="M90" s="280" t="s">
        <v>2105</v>
      </c>
      <c r="N90" s="281"/>
      <c r="O90" s="281"/>
      <c r="P90" s="281"/>
      <c r="Q90" s="282"/>
      <c r="R90" s="283" t="s">
        <v>4</v>
      </c>
      <c r="S90" s="284"/>
      <c r="T90" s="284"/>
      <c r="U90" s="284"/>
      <c r="V90" s="285"/>
      <c r="W90" s="238" t="s">
        <v>763</v>
      </c>
      <c r="X90" s="136" t="s">
        <v>2108</v>
      </c>
      <c r="Y90" s="137" t="s">
        <v>2139</v>
      </c>
      <c r="Z90" s="237">
        <f>IFERROR(VLOOKUP(Y90, 【参考】数式用!$A$4:$B$54, 2, FALSE), "")</f>
        <v>46</v>
      </c>
    </row>
    <row r="91" spans="1:26" ht="38.25" customHeight="1">
      <c r="A91" s="20"/>
      <c r="B91" s="110">
        <f t="shared" si="0"/>
        <v>52</v>
      </c>
      <c r="C91" s="270"/>
      <c r="D91" s="271"/>
      <c r="E91" s="271"/>
      <c r="F91" s="271"/>
      <c r="G91" s="271"/>
      <c r="H91" s="271"/>
      <c r="I91" s="271"/>
      <c r="J91" s="271"/>
      <c r="K91" s="271"/>
      <c r="L91" s="272"/>
      <c r="M91" s="276"/>
      <c r="N91" s="276"/>
      <c r="O91" s="276"/>
      <c r="P91" s="276"/>
      <c r="Q91" s="276"/>
      <c r="R91" s="277"/>
      <c r="S91" s="278"/>
      <c r="T91" s="278"/>
      <c r="U91" s="278"/>
      <c r="V91" s="279"/>
      <c r="W91" s="135"/>
      <c r="X91" s="136"/>
      <c r="Y91" s="137"/>
      <c r="Z91" s="237"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277"/>
      <c r="S92" s="278"/>
      <c r="T92" s="278"/>
      <c r="U92" s="278"/>
      <c r="V92" s="279"/>
      <c r="W92" s="135"/>
      <c r="X92" s="136"/>
      <c r="Y92" s="137"/>
      <c r="Z92" s="237"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277"/>
      <c r="S93" s="278"/>
      <c r="T93" s="278"/>
      <c r="U93" s="278"/>
      <c r="V93" s="279"/>
      <c r="W93" s="135"/>
      <c r="X93" s="136"/>
      <c r="Y93" s="137"/>
      <c r="Z93" s="237"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277"/>
      <c r="S94" s="278"/>
      <c r="T94" s="278"/>
      <c r="U94" s="278"/>
      <c r="V94" s="279"/>
      <c r="W94" s="135"/>
      <c r="X94" s="136"/>
      <c r="Y94" s="137"/>
      <c r="Z94" s="237"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277"/>
      <c r="S95" s="278"/>
      <c r="T95" s="278"/>
      <c r="U95" s="278"/>
      <c r="V95" s="279"/>
      <c r="W95" s="135"/>
      <c r="X95" s="136"/>
      <c r="Y95" s="137"/>
      <c r="Z95" s="237"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277"/>
      <c r="S96" s="278"/>
      <c r="T96" s="278"/>
      <c r="U96" s="278"/>
      <c r="V96" s="279"/>
      <c r="W96" s="135"/>
      <c r="X96" s="136"/>
      <c r="Y96" s="137"/>
      <c r="Z96" s="237"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277"/>
      <c r="S97" s="278"/>
      <c r="T97" s="278"/>
      <c r="U97" s="278"/>
      <c r="V97" s="279"/>
      <c r="W97" s="135"/>
      <c r="X97" s="136"/>
      <c r="Y97" s="137"/>
      <c r="Z97" s="237"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277"/>
      <c r="S98" s="278"/>
      <c r="T98" s="278"/>
      <c r="U98" s="278"/>
      <c r="V98" s="279"/>
      <c r="W98" s="135"/>
      <c r="X98" s="136"/>
      <c r="Y98" s="137"/>
      <c r="Z98" s="237"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277"/>
      <c r="S99" s="278"/>
      <c r="T99" s="278"/>
      <c r="U99" s="278"/>
      <c r="V99" s="279"/>
      <c r="W99" s="135"/>
      <c r="X99" s="136"/>
      <c r="Y99" s="137"/>
      <c r="Z99" s="237"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277"/>
      <c r="S100" s="278"/>
      <c r="T100" s="278"/>
      <c r="U100" s="278"/>
      <c r="V100" s="279"/>
      <c r="W100" s="135"/>
      <c r="X100" s="136"/>
      <c r="Y100" s="137"/>
      <c r="Z100" s="237"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277"/>
      <c r="S101" s="278"/>
      <c r="T101" s="278"/>
      <c r="U101" s="278"/>
      <c r="V101" s="279"/>
      <c r="W101" s="135"/>
      <c r="X101" s="136"/>
      <c r="Y101" s="137"/>
      <c r="Z101" s="237"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277"/>
      <c r="S102" s="278"/>
      <c r="T102" s="278"/>
      <c r="U102" s="278"/>
      <c r="V102" s="279"/>
      <c r="W102" s="135"/>
      <c r="X102" s="136"/>
      <c r="Y102" s="137"/>
      <c r="Z102" s="237"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277"/>
      <c r="S103" s="278"/>
      <c r="T103" s="278"/>
      <c r="U103" s="278"/>
      <c r="V103" s="279"/>
      <c r="W103" s="135"/>
      <c r="X103" s="136"/>
      <c r="Y103" s="137"/>
      <c r="Z103" s="237"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277"/>
      <c r="S104" s="278"/>
      <c r="T104" s="278"/>
      <c r="U104" s="278"/>
      <c r="V104" s="279"/>
      <c r="W104" s="135"/>
      <c r="X104" s="136"/>
      <c r="Y104" s="137"/>
      <c r="Z104" s="237"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277"/>
      <c r="S105" s="278"/>
      <c r="T105" s="278"/>
      <c r="U105" s="278"/>
      <c r="V105" s="279"/>
      <c r="W105" s="135"/>
      <c r="X105" s="136"/>
      <c r="Y105" s="137"/>
      <c r="Z105" s="237"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277"/>
      <c r="S106" s="278"/>
      <c r="T106" s="278"/>
      <c r="U106" s="278"/>
      <c r="V106" s="279"/>
      <c r="W106" s="135"/>
      <c r="X106" s="136"/>
      <c r="Y106" s="137"/>
      <c r="Z106" s="237"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277"/>
      <c r="S107" s="278"/>
      <c r="T107" s="278"/>
      <c r="U107" s="278"/>
      <c r="V107" s="279"/>
      <c r="W107" s="135"/>
      <c r="X107" s="136"/>
      <c r="Y107" s="137"/>
      <c r="Z107" s="237"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277"/>
      <c r="S108" s="278"/>
      <c r="T108" s="278"/>
      <c r="U108" s="278"/>
      <c r="V108" s="279"/>
      <c r="W108" s="135"/>
      <c r="X108" s="136"/>
      <c r="Y108" s="137"/>
      <c r="Z108" s="237"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277"/>
      <c r="S109" s="278"/>
      <c r="T109" s="278"/>
      <c r="U109" s="278"/>
      <c r="V109" s="279"/>
      <c r="W109" s="135"/>
      <c r="X109" s="136"/>
      <c r="Y109" s="137"/>
      <c r="Z109" s="237"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277"/>
      <c r="S110" s="278"/>
      <c r="T110" s="278"/>
      <c r="U110" s="278"/>
      <c r="V110" s="279"/>
      <c r="W110" s="135"/>
      <c r="X110" s="136"/>
      <c r="Y110" s="137"/>
      <c r="Z110" s="237"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277"/>
      <c r="S111" s="278"/>
      <c r="T111" s="278"/>
      <c r="U111" s="278"/>
      <c r="V111" s="279"/>
      <c r="W111" s="135"/>
      <c r="X111" s="136"/>
      <c r="Y111" s="137"/>
      <c r="Z111" s="237"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277"/>
      <c r="S112" s="278"/>
      <c r="T112" s="278"/>
      <c r="U112" s="278"/>
      <c r="V112" s="279"/>
      <c r="W112" s="135"/>
      <c r="X112" s="136"/>
      <c r="Y112" s="137"/>
      <c r="Z112" s="237"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277"/>
      <c r="S113" s="278"/>
      <c r="T113" s="278"/>
      <c r="U113" s="278"/>
      <c r="V113" s="279"/>
      <c r="W113" s="135"/>
      <c r="X113" s="136"/>
      <c r="Y113" s="137"/>
      <c r="Z113" s="237"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277"/>
      <c r="S114" s="278"/>
      <c r="T114" s="278"/>
      <c r="U114" s="278"/>
      <c r="V114" s="279"/>
      <c r="W114" s="135"/>
      <c r="X114" s="136"/>
      <c r="Y114" s="137"/>
      <c r="Z114" s="237"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277"/>
      <c r="S115" s="278"/>
      <c r="T115" s="278"/>
      <c r="U115" s="278"/>
      <c r="V115" s="279"/>
      <c r="W115" s="135"/>
      <c r="X115" s="136"/>
      <c r="Y115" s="137"/>
      <c r="Z115" s="237"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277"/>
      <c r="S116" s="278"/>
      <c r="T116" s="278"/>
      <c r="U116" s="278"/>
      <c r="V116" s="279"/>
      <c r="W116" s="135"/>
      <c r="X116" s="136"/>
      <c r="Y116" s="137"/>
      <c r="Z116" s="237"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277"/>
      <c r="S117" s="278"/>
      <c r="T117" s="278"/>
      <c r="U117" s="278"/>
      <c r="V117" s="279"/>
      <c r="W117" s="135"/>
      <c r="X117" s="136"/>
      <c r="Y117" s="137"/>
      <c r="Z117" s="237"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277"/>
      <c r="S118" s="278"/>
      <c r="T118" s="278"/>
      <c r="U118" s="278"/>
      <c r="V118" s="279"/>
      <c r="W118" s="135"/>
      <c r="X118" s="136"/>
      <c r="Y118" s="137"/>
      <c r="Z118" s="237"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277"/>
      <c r="S119" s="278"/>
      <c r="T119" s="278"/>
      <c r="U119" s="278"/>
      <c r="V119" s="279"/>
      <c r="W119" s="135"/>
      <c r="X119" s="136"/>
      <c r="Y119" s="137"/>
      <c r="Z119" s="237"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277"/>
      <c r="S120" s="278"/>
      <c r="T120" s="278"/>
      <c r="U120" s="278"/>
      <c r="V120" s="279"/>
      <c r="W120" s="135"/>
      <c r="X120" s="136"/>
      <c r="Y120" s="137"/>
      <c r="Z120" s="237"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277"/>
      <c r="S121" s="278"/>
      <c r="T121" s="278"/>
      <c r="U121" s="278"/>
      <c r="V121" s="279"/>
      <c r="W121" s="135"/>
      <c r="X121" s="136"/>
      <c r="Y121" s="137"/>
      <c r="Z121" s="237"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277"/>
      <c r="S122" s="278"/>
      <c r="T122" s="278"/>
      <c r="U122" s="278"/>
      <c r="V122" s="279"/>
      <c r="W122" s="135"/>
      <c r="X122" s="136"/>
      <c r="Y122" s="137"/>
      <c r="Z122" s="237"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277"/>
      <c r="S123" s="278"/>
      <c r="T123" s="278"/>
      <c r="U123" s="278"/>
      <c r="V123" s="279"/>
      <c r="W123" s="135"/>
      <c r="X123" s="136"/>
      <c r="Y123" s="137"/>
      <c r="Z123" s="237"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277"/>
      <c r="S124" s="278"/>
      <c r="T124" s="278"/>
      <c r="U124" s="278"/>
      <c r="V124" s="279"/>
      <c r="W124" s="135"/>
      <c r="X124" s="136"/>
      <c r="Y124" s="137"/>
      <c r="Z124" s="237"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277"/>
      <c r="S125" s="278"/>
      <c r="T125" s="278"/>
      <c r="U125" s="278"/>
      <c r="V125" s="279"/>
      <c r="W125" s="135"/>
      <c r="X125" s="136"/>
      <c r="Y125" s="137"/>
      <c r="Z125" s="237"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277"/>
      <c r="S126" s="278"/>
      <c r="T126" s="278"/>
      <c r="U126" s="278"/>
      <c r="V126" s="279"/>
      <c r="W126" s="135"/>
      <c r="X126" s="136"/>
      <c r="Y126" s="137"/>
      <c r="Z126" s="237"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277"/>
      <c r="S127" s="278"/>
      <c r="T127" s="278"/>
      <c r="U127" s="278"/>
      <c r="V127" s="279"/>
      <c r="W127" s="135"/>
      <c r="X127" s="136"/>
      <c r="Y127" s="137"/>
      <c r="Z127" s="237"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277"/>
      <c r="S128" s="278"/>
      <c r="T128" s="278"/>
      <c r="U128" s="278"/>
      <c r="V128" s="279"/>
      <c r="W128" s="135"/>
      <c r="X128" s="136"/>
      <c r="Y128" s="137"/>
      <c r="Z128" s="237"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277"/>
      <c r="S129" s="278"/>
      <c r="T129" s="278"/>
      <c r="U129" s="278"/>
      <c r="V129" s="279"/>
      <c r="W129" s="135"/>
      <c r="X129" s="136"/>
      <c r="Y129" s="137"/>
      <c r="Z129" s="237"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277"/>
      <c r="S130" s="278"/>
      <c r="T130" s="278"/>
      <c r="U130" s="278"/>
      <c r="V130" s="279"/>
      <c r="W130" s="135"/>
      <c r="X130" s="136"/>
      <c r="Y130" s="137"/>
      <c r="Z130" s="237"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277"/>
      <c r="S131" s="278"/>
      <c r="T131" s="278"/>
      <c r="U131" s="278"/>
      <c r="V131" s="279"/>
      <c r="W131" s="135"/>
      <c r="X131" s="136"/>
      <c r="Y131" s="137"/>
      <c r="Z131" s="237"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277"/>
      <c r="S132" s="278"/>
      <c r="T132" s="278"/>
      <c r="U132" s="278"/>
      <c r="V132" s="279"/>
      <c r="W132" s="135"/>
      <c r="X132" s="136"/>
      <c r="Y132" s="137"/>
      <c r="Z132" s="237"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277"/>
      <c r="S133" s="278"/>
      <c r="T133" s="278"/>
      <c r="U133" s="278"/>
      <c r="V133" s="279"/>
      <c r="W133" s="135"/>
      <c r="X133" s="136"/>
      <c r="Y133" s="137"/>
      <c r="Z133" s="237"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277"/>
      <c r="S134" s="278"/>
      <c r="T134" s="278"/>
      <c r="U134" s="278"/>
      <c r="V134" s="279"/>
      <c r="W134" s="135"/>
      <c r="X134" s="136"/>
      <c r="Y134" s="137"/>
      <c r="Z134" s="237"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277"/>
      <c r="S135" s="278"/>
      <c r="T135" s="278"/>
      <c r="U135" s="278"/>
      <c r="V135" s="279"/>
      <c r="W135" s="135"/>
      <c r="X135" s="136"/>
      <c r="Y135" s="137"/>
      <c r="Z135" s="237"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277"/>
      <c r="S136" s="278"/>
      <c r="T136" s="278"/>
      <c r="U136" s="278"/>
      <c r="V136" s="279"/>
      <c r="W136" s="135"/>
      <c r="X136" s="136"/>
      <c r="Y136" s="137"/>
      <c r="Z136" s="237"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277"/>
      <c r="S137" s="278"/>
      <c r="T137" s="278"/>
      <c r="U137" s="278"/>
      <c r="V137" s="279"/>
      <c r="W137" s="135"/>
      <c r="X137" s="136"/>
      <c r="Y137" s="137"/>
      <c r="Z137" s="237"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277"/>
      <c r="S138" s="278"/>
      <c r="T138" s="278"/>
      <c r="U138" s="278"/>
      <c r="V138" s="279"/>
      <c r="W138" s="135"/>
      <c r="X138" s="136"/>
      <c r="Y138" s="137"/>
      <c r="Z138" s="237"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6"/>
      <c r="N139" s="286"/>
      <c r="O139" s="286"/>
      <c r="P139" s="286"/>
      <c r="Q139" s="286"/>
      <c r="R139" s="287"/>
      <c r="S139" s="288"/>
      <c r="T139" s="288"/>
      <c r="U139" s="288"/>
      <c r="V139" s="289"/>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J6cxa6urJDjGBm4S7LEV+E1XEzYhl8ZUVFV/S+1wFqes0ieWh69Xmd9XHIyZs7striRzlPpqfUhRXunNWx59Ig==" saltValue="V3xNYYhUwSQKnilgGrC03g=="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61"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J45" sqref="J45:K45"/>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04" t="s">
        <v>3</v>
      </c>
      <c r="AA1" s="404"/>
      <c r="AB1" s="404"/>
      <c r="AC1" s="404" t="str">
        <f>IF(基本情報入力シート!C18="", "", 基本情報入力シート!C18)</f>
        <v>東京都</v>
      </c>
      <c r="AD1" s="409"/>
      <c r="AE1" s="409"/>
      <c r="AF1" s="409"/>
      <c r="AG1" s="409"/>
      <c r="AH1" s="409"/>
      <c r="AI1" s="410"/>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05" t="s">
        <v>1865</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6" t="s">
        <v>8</v>
      </c>
      <c r="B6" s="406"/>
      <c r="C6" s="406"/>
      <c r="D6" s="406"/>
      <c r="E6" s="406"/>
      <c r="F6" s="406"/>
      <c r="G6" s="407" t="str">
        <f>IF(基本情報入力シート!M22="","",基本情報入力シート!M22)</f>
        <v>○○ケアサービス</v>
      </c>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8"/>
    </row>
    <row r="7" spans="1:47" s="1" customFormat="1" ht="22.5" customHeight="1">
      <c r="A7" s="436" t="s">
        <v>7</v>
      </c>
      <c r="B7" s="436"/>
      <c r="C7" s="436"/>
      <c r="D7" s="436"/>
      <c r="E7" s="436"/>
      <c r="F7" s="436"/>
      <c r="G7" s="437" t="str">
        <f>IF(基本情報入力シート!M23="","",基本情報入力シート!M23)</f>
        <v>○○ケアサービス</v>
      </c>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8"/>
    </row>
    <row r="8" spans="1:47" s="1" customFormat="1" ht="12.75" customHeight="1">
      <c r="A8" s="439" t="s">
        <v>41</v>
      </c>
      <c r="B8" s="439"/>
      <c r="C8" s="439"/>
      <c r="D8" s="439"/>
      <c r="E8" s="439"/>
      <c r="F8" s="439"/>
      <c r="G8" s="124" t="s">
        <v>12</v>
      </c>
      <c r="H8" s="440" t="str">
        <f>IF(基本情報入力シート!AA24="－","",基本情報入力シート!AA24)</f>
        <v>100-0005</v>
      </c>
      <c r="I8" s="440"/>
      <c r="J8" s="440"/>
      <c r="K8" s="440"/>
      <c r="L8" s="44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9"/>
      <c r="B9" s="439"/>
      <c r="C9" s="439"/>
      <c r="D9" s="439"/>
      <c r="E9" s="439"/>
      <c r="F9" s="439"/>
      <c r="G9" s="441" t="str">
        <f>IF(基本情報入力シート!M25="","",基本情報入力シート!M25)</f>
        <v>東京都千代田区１－１－１</v>
      </c>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2"/>
    </row>
    <row r="10" spans="1:47" s="1" customFormat="1" ht="12" customHeight="1">
      <c r="A10" s="439"/>
      <c r="B10" s="439"/>
      <c r="C10" s="439"/>
      <c r="D10" s="439"/>
      <c r="E10" s="439"/>
      <c r="F10" s="439"/>
      <c r="G10" s="413" t="str">
        <f>IF(基本情報入力シート!M26="","",基本情報入力シート!M26)</f>
        <v>○○ビル○○号室</v>
      </c>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4"/>
    </row>
    <row r="11" spans="1:47" s="1" customFormat="1" ht="15" customHeight="1">
      <c r="A11" s="411" t="s">
        <v>8</v>
      </c>
      <c r="B11" s="411"/>
      <c r="C11" s="411"/>
      <c r="D11" s="411"/>
      <c r="E11" s="411"/>
      <c r="F11" s="411"/>
      <c r="G11" s="407" t="str">
        <f>IF(基本情報入力シート!M30="","",基本情報入力シート!M30)</f>
        <v>コウロウ　タロウ</v>
      </c>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8"/>
      <c r="AS11" s="32"/>
    </row>
    <row r="12" spans="1:47" s="1" customFormat="1" ht="22.5" customHeight="1">
      <c r="A12" s="412" t="s">
        <v>42</v>
      </c>
      <c r="B12" s="412"/>
      <c r="C12" s="412"/>
      <c r="D12" s="412"/>
      <c r="E12" s="412"/>
      <c r="F12" s="412"/>
      <c r="G12" s="413" t="str">
        <f>IF(基本情報入力シート!M31="","",基本情報入力シート!M31)</f>
        <v>厚労　太郎</v>
      </c>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4"/>
      <c r="AS12" s="32"/>
    </row>
    <row r="13" spans="1:47" s="1" customFormat="1" ht="17.25" customHeight="1">
      <c r="A13" s="415" t="s">
        <v>20</v>
      </c>
      <c r="B13" s="415"/>
      <c r="C13" s="415"/>
      <c r="D13" s="415"/>
      <c r="E13" s="415"/>
      <c r="F13" s="415"/>
      <c r="G13" s="416" t="s">
        <v>21</v>
      </c>
      <c r="H13" s="416"/>
      <c r="I13" s="416"/>
      <c r="J13" s="416"/>
      <c r="K13" s="417" t="str">
        <f>IF(基本情報入力シート!M32="","",基本情報入力シート!M32)</f>
        <v>000-0000-0000</v>
      </c>
      <c r="L13" s="417"/>
      <c r="M13" s="417"/>
      <c r="N13" s="417"/>
      <c r="O13" s="417"/>
      <c r="P13" s="417"/>
      <c r="Q13" s="417"/>
      <c r="R13" s="417"/>
      <c r="S13" s="417"/>
      <c r="T13" s="417"/>
      <c r="U13" s="415" t="s">
        <v>22</v>
      </c>
      <c r="V13" s="415"/>
      <c r="W13" s="415"/>
      <c r="X13" s="415"/>
      <c r="Y13" s="417" t="str">
        <f>IF(基本情報入力シート!M33="","",基本情報入力シート!M33)</f>
        <v>aaa@aaa.com</v>
      </c>
      <c r="Z13" s="417"/>
      <c r="AA13" s="417"/>
      <c r="AB13" s="417"/>
      <c r="AC13" s="417"/>
      <c r="AD13" s="417"/>
      <c r="AE13" s="417"/>
      <c r="AF13" s="417"/>
      <c r="AG13" s="417"/>
      <c r="AH13" s="417"/>
      <c r="AI13" s="417"/>
      <c r="AJ13" s="417"/>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7" t="s">
        <v>2027</v>
      </c>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8"/>
      <c r="Z16" s="422">
        <f>'別紙様式3-2（補助金　個票）'!F5</f>
        <v>5100000</v>
      </c>
      <c r="AA16" s="422"/>
      <c r="AB16" s="422"/>
      <c r="AC16" s="422"/>
      <c r="AD16" s="422"/>
      <c r="AE16" s="422"/>
      <c r="AF16" s="422"/>
      <c r="AG16" s="423" t="s">
        <v>44</v>
      </c>
      <c r="AH16" s="424"/>
      <c r="AI16" s="34" t="str">
        <f>IF(G7="", "", IF(SUM(Z18:AF19)&gt;=Z16, "○", "×"))</f>
        <v>○</v>
      </c>
      <c r="AJ16" s="130"/>
      <c r="AK16" s="418" t="s">
        <v>1872</v>
      </c>
      <c r="AL16" s="418"/>
      <c r="AM16" s="418"/>
      <c r="AN16" s="418"/>
      <c r="AO16" s="418"/>
      <c r="AP16" s="418"/>
      <c r="AQ16" s="418"/>
      <c r="AR16" s="418"/>
      <c r="AS16" s="418"/>
      <c r="AT16" s="418"/>
      <c r="AU16" s="419"/>
    </row>
    <row r="17" spans="1:47" ht="19.5" customHeight="1" thickBot="1">
      <c r="A17" s="220"/>
      <c r="B17" s="425" t="s">
        <v>2151</v>
      </c>
      <c r="C17" s="431"/>
      <c r="D17" s="431"/>
      <c r="E17" s="431"/>
      <c r="F17" s="431"/>
      <c r="G17" s="431"/>
      <c r="H17" s="431"/>
      <c r="I17" s="431"/>
      <c r="J17" s="431"/>
      <c r="K17" s="431"/>
      <c r="L17" s="431"/>
      <c r="M17" s="431"/>
      <c r="N17" s="431"/>
      <c r="O17" s="431"/>
      <c r="P17" s="431"/>
      <c r="Q17" s="431"/>
      <c r="R17" s="431"/>
      <c r="S17" s="431"/>
      <c r="T17" s="431"/>
      <c r="U17" s="431"/>
      <c r="V17" s="431"/>
      <c r="W17" s="431"/>
      <c r="X17" s="431"/>
      <c r="Y17" s="432"/>
      <c r="Z17" s="433">
        <f>'別紙様式3-2（補助金　個票）'!F6</f>
        <v>4581104.1435182039</v>
      </c>
      <c r="AA17" s="434"/>
      <c r="AB17" s="434"/>
      <c r="AC17" s="434"/>
      <c r="AD17" s="434"/>
      <c r="AE17" s="434"/>
      <c r="AF17" s="435"/>
      <c r="AG17" s="423" t="s">
        <v>44</v>
      </c>
      <c r="AH17" s="424"/>
      <c r="AI17" s="34" t="str">
        <f>IF(G8="", "", IF(Z18&gt;=Z17, "○", "×"))</f>
        <v>○</v>
      </c>
      <c r="AJ17" s="130"/>
      <c r="AK17" s="171"/>
      <c r="AL17" s="171"/>
      <c r="AM17" s="171"/>
      <c r="AN17" s="171"/>
      <c r="AO17" s="171"/>
      <c r="AP17" s="171"/>
      <c r="AQ17" s="171"/>
      <c r="AR17" s="171"/>
      <c r="AS17" s="171"/>
      <c r="AT17" s="171"/>
      <c r="AU17" s="171"/>
    </row>
    <row r="18" spans="1:47" ht="19.5" customHeight="1">
      <c r="A18" s="425" t="s">
        <v>2028</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6"/>
      <c r="Z18" s="372">
        <v>4582000</v>
      </c>
      <c r="AA18" s="372"/>
      <c r="AB18" s="372"/>
      <c r="AC18" s="372"/>
      <c r="AD18" s="372"/>
      <c r="AE18" s="372"/>
      <c r="AF18" s="372"/>
      <c r="AG18" s="366" t="s">
        <v>44</v>
      </c>
      <c r="AH18" s="366"/>
      <c r="AI18" s="73"/>
      <c r="AJ18" s="73"/>
    </row>
    <row r="19" spans="1:47" ht="25.15" customHeight="1">
      <c r="A19" s="430" t="s">
        <v>2029</v>
      </c>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20">
        <f>SUM(Z20:AF22)</f>
        <v>700000</v>
      </c>
      <c r="AA19" s="420"/>
      <c r="AB19" s="420"/>
      <c r="AC19" s="420"/>
      <c r="AD19" s="420"/>
      <c r="AE19" s="420"/>
      <c r="AF19" s="420"/>
      <c r="AG19" s="366" t="s">
        <v>44</v>
      </c>
      <c r="AH19" s="366"/>
      <c r="AI19" s="83"/>
      <c r="AJ19" s="83"/>
      <c r="AK19" s="35"/>
      <c r="AL19" s="35"/>
      <c r="AT19" s="33"/>
    </row>
    <row r="20" spans="1:47" ht="19.5" customHeight="1">
      <c r="A20" s="128"/>
      <c r="B20" s="221"/>
      <c r="C20" s="221"/>
      <c r="D20" s="221"/>
      <c r="E20" s="221"/>
      <c r="F20" s="221"/>
      <c r="G20" s="221"/>
      <c r="H20" s="221"/>
      <c r="I20" s="221"/>
      <c r="J20" s="221"/>
      <c r="K20" s="221"/>
      <c r="L20" s="421" t="s">
        <v>45</v>
      </c>
      <c r="M20" s="421"/>
      <c r="N20" s="421"/>
      <c r="O20" s="421"/>
      <c r="P20" s="421"/>
      <c r="Q20" s="421"/>
      <c r="R20" s="421"/>
      <c r="S20" s="421"/>
      <c r="T20" s="421"/>
      <c r="U20" s="421"/>
      <c r="V20" s="421"/>
      <c r="W20" s="421"/>
      <c r="X20" s="421"/>
      <c r="Y20" s="369"/>
      <c r="Z20" s="372">
        <v>600000</v>
      </c>
      <c r="AA20" s="429"/>
      <c r="AB20" s="429"/>
      <c r="AC20" s="429"/>
      <c r="AD20" s="429"/>
      <c r="AE20" s="429"/>
      <c r="AF20" s="429"/>
      <c r="AG20" s="366" t="s">
        <v>44</v>
      </c>
      <c r="AH20" s="366"/>
      <c r="AI20" s="83"/>
      <c r="AJ20" s="83"/>
      <c r="AK20" s="35"/>
      <c r="AL20" s="35"/>
      <c r="AO20" s="16"/>
      <c r="AP20" s="121"/>
      <c r="AT20" s="33"/>
    </row>
    <row r="21" spans="1:47" ht="19.5" customHeight="1">
      <c r="A21" s="128"/>
      <c r="B21" s="221"/>
      <c r="C21" s="221"/>
      <c r="D21" s="221"/>
      <c r="E21" s="221"/>
      <c r="F21" s="221"/>
      <c r="G21" s="221"/>
      <c r="H21" s="221"/>
      <c r="I21" s="221"/>
      <c r="J21" s="221"/>
      <c r="K21" s="221"/>
      <c r="L21" s="369" t="s">
        <v>46</v>
      </c>
      <c r="M21" s="369"/>
      <c r="N21" s="369"/>
      <c r="O21" s="369"/>
      <c r="P21" s="369"/>
      <c r="Q21" s="369"/>
      <c r="R21" s="369"/>
      <c r="S21" s="369"/>
      <c r="T21" s="369"/>
      <c r="U21" s="369"/>
      <c r="V21" s="369"/>
      <c r="W21" s="369"/>
      <c r="X21" s="369"/>
      <c r="Y21" s="369"/>
      <c r="Z21" s="372">
        <v>0</v>
      </c>
      <c r="AA21" s="372"/>
      <c r="AB21" s="372"/>
      <c r="AC21" s="372"/>
      <c r="AD21" s="372"/>
      <c r="AE21" s="372"/>
      <c r="AF21" s="372"/>
      <c r="AG21" s="366" t="s">
        <v>44</v>
      </c>
      <c r="AH21" s="366"/>
      <c r="AI21" s="83"/>
      <c r="AJ21" s="83"/>
      <c r="AK21" s="35"/>
      <c r="AL21" s="35"/>
      <c r="AT21" s="33"/>
    </row>
    <row r="22" spans="1:47" ht="19.5" customHeight="1">
      <c r="A22" s="129"/>
      <c r="B22" s="84"/>
      <c r="C22" s="84"/>
      <c r="D22" s="84"/>
      <c r="E22" s="84"/>
      <c r="F22" s="84"/>
      <c r="G22" s="84"/>
      <c r="H22" s="84"/>
      <c r="I22" s="84"/>
      <c r="J22" s="84"/>
      <c r="K22" s="84"/>
      <c r="L22" s="379" t="s">
        <v>47</v>
      </c>
      <c r="M22" s="379"/>
      <c r="N22" s="379"/>
      <c r="O22" s="379"/>
      <c r="P22" s="379"/>
      <c r="Q22" s="379"/>
      <c r="R22" s="379"/>
      <c r="S22" s="379"/>
      <c r="T22" s="379"/>
      <c r="U22" s="379"/>
      <c r="V22" s="379"/>
      <c r="W22" s="379"/>
      <c r="X22" s="379"/>
      <c r="Y22" s="379"/>
      <c r="Z22" s="372">
        <v>100000</v>
      </c>
      <c r="AA22" s="372"/>
      <c r="AB22" s="372"/>
      <c r="AC22" s="372"/>
      <c r="AD22" s="372"/>
      <c r="AE22" s="372"/>
      <c r="AF22" s="372"/>
      <c r="AG22" s="366" t="s">
        <v>44</v>
      </c>
      <c r="AH22" s="366"/>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94" t="s">
        <v>48</v>
      </c>
      <c r="B24" s="394"/>
      <c r="C24" s="394"/>
      <c r="D24" s="394"/>
      <c r="E24" s="394"/>
      <c r="F24" s="394"/>
      <c r="G24" s="394"/>
      <c r="H24" s="394"/>
      <c r="I24" s="394"/>
      <c r="J24" s="394"/>
      <c r="K24" s="394"/>
      <c r="L24" s="394"/>
      <c r="M24" s="395" t="s">
        <v>2152</v>
      </c>
      <c r="N24" s="395"/>
      <c r="O24" s="395"/>
      <c r="P24" s="395"/>
      <c r="Q24" s="395"/>
      <c r="R24" s="395"/>
      <c r="S24" s="395"/>
      <c r="T24" s="395"/>
      <c r="U24" s="395"/>
      <c r="V24" s="395"/>
      <c r="W24" s="395"/>
      <c r="X24" s="395"/>
      <c r="Y24" s="395"/>
      <c r="Z24" s="395"/>
      <c r="AA24" s="395"/>
      <c r="AB24" s="395"/>
      <c r="AC24" s="395"/>
      <c r="AD24" s="395"/>
      <c r="AE24" s="395"/>
      <c r="AF24" s="395"/>
      <c r="AG24" s="395"/>
      <c r="AH24" s="395"/>
      <c r="AI24" s="396" t="str">
        <f>IF(G7="", "", IF(AND(Z22&gt;0, A25=""), "×", "○"))</f>
        <v>○</v>
      </c>
      <c r="AJ24" s="83"/>
      <c r="AK24" s="35"/>
      <c r="AL24" s="35"/>
      <c r="AT24" s="33"/>
    </row>
    <row r="25" spans="1:47" ht="31.15" customHeight="1" thickBot="1">
      <c r="A25" s="368" t="s">
        <v>2153</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97"/>
      <c r="AJ25" s="130"/>
      <c r="AK25" s="400" t="s">
        <v>49</v>
      </c>
      <c r="AL25" s="401"/>
      <c r="AM25" s="401"/>
      <c r="AN25" s="401"/>
      <c r="AO25" s="401"/>
      <c r="AP25" s="401"/>
      <c r="AQ25" s="401"/>
      <c r="AR25" s="401"/>
      <c r="AS25" s="401"/>
      <c r="AT25" s="401"/>
      <c r="AU25" s="402"/>
    </row>
    <row r="26" spans="1:47" s="1" customFormat="1" ht="122.45" customHeight="1">
      <c r="A26" s="373" t="s">
        <v>2030</v>
      </c>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74" t="s">
        <v>1868</v>
      </c>
      <c r="B28" s="374"/>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row>
    <row r="29" spans="1:47" ht="25.9" customHeight="1" thickBot="1">
      <c r="A29" s="122"/>
      <c r="B29" s="376" t="s">
        <v>1869</v>
      </c>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8"/>
      <c r="AI29" s="34" t="str">
        <f>IF(Z16=0,"",IF(A29="","×","○"))</f>
        <v>×</v>
      </c>
      <c r="AJ29" s="168"/>
    </row>
    <row r="30" spans="1:47" ht="24" customHeight="1" thickBot="1">
      <c r="A30" s="122"/>
      <c r="B30" s="376" t="s">
        <v>1870</v>
      </c>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8"/>
      <c r="AI30" s="34" t="str">
        <f>IF(Z16=0,"",IF(A30="","×","○"))</f>
        <v>×</v>
      </c>
      <c r="AJ30" s="168"/>
    </row>
    <row r="31" spans="1:47" ht="23.45" customHeight="1" thickBot="1">
      <c r="A31" s="122"/>
      <c r="B31" s="376" t="s">
        <v>1871</v>
      </c>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8"/>
      <c r="AI31" s="34" t="str">
        <f>IF(Z16=0,"",IF(A31="","×","○"))</f>
        <v>×</v>
      </c>
      <c r="AJ31" s="168"/>
    </row>
    <row r="32" spans="1:47" ht="31.15" customHeight="1" thickBot="1">
      <c r="A32" s="122"/>
      <c r="B32" s="376" t="s">
        <v>2154</v>
      </c>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403"/>
      <c r="AI32" s="34" t="str">
        <f>IF(Z16=0,"",IF(A32="","×","○"))</f>
        <v>×</v>
      </c>
      <c r="AJ32" s="233"/>
    </row>
    <row r="33" spans="1:47" ht="18.75" customHeight="1" thickBot="1">
      <c r="A33" s="122"/>
      <c r="B33" s="376" t="s">
        <v>2031</v>
      </c>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8"/>
      <c r="AI33" s="34" t="str">
        <f>IF(Z16=0,"",IF(A33="","×","○"))</f>
        <v>×</v>
      </c>
    </row>
    <row r="34" spans="1:47" ht="36.6" customHeight="1">
      <c r="A34" s="373" t="s">
        <v>50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398"/>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9"/>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74" t="s">
        <v>52</v>
      </c>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row>
    <row r="39" spans="1:47" ht="40.9" customHeight="1" thickBot="1">
      <c r="A39" s="122"/>
      <c r="B39" s="376" t="s">
        <v>53</v>
      </c>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8"/>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44" t="s">
        <v>54</v>
      </c>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34" t="str">
        <f>IF(G7="", "", IF(AND(B43="✓",AND(G45&lt;&gt;"",J45&lt;&gt;"",Q45&lt;&gt;"",S46&lt;&gt;"",Z46&lt;&gt;"")),"○","×"))</f>
        <v>×</v>
      </c>
      <c r="AJ41" s="92"/>
      <c r="AK41" s="393" t="s">
        <v>55</v>
      </c>
      <c r="AL41" s="393"/>
      <c r="AM41" s="393"/>
      <c r="AN41" s="393"/>
      <c r="AO41" s="393"/>
      <c r="AP41" s="393"/>
      <c r="AQ41" s="393"/>
      <c r="AR41" s="393"/>
      <c r="AS41" s="393"/>
      <c r="AT41" s="393"/>
      <c r="AU41" s="393"/>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452" t="s">
        <v>57</v>
      </c>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91">
        <v>8</v>
      </c>
      <c r="E45" s="391"/>
      <c r="F45" s="44" t="s">
        <v>59</v>
      </c>
      <c r="G45" s="389"/>
      <c r="H45" s="390"/>
      <c r="I45" s="44" t="s">
        <v>60</v>
      </c>
      <c r="J45" s="389"/>
      <c r="K45" s="390"/>
      <c r="L45" s="44" t="s">
        <v>61</v>
      </c>
      <c r="M45" s="45"/>
      <c r="N45" s="391" t="s">
        <v>7</v>
      </c>
      <c r="O45" s="391"/>
      <c r="P45" s="391"/>
      <c r="Q45" s="392" t="str">
        <f>IF(基本情報入力シート!M23="","", 基本情報入力シート!M23)</f>
        <v>○○ケアサービス</v>
      </c>
      <c r="R45" s="392"/>
      <c r="S45" s="392"/>
      <c r="T45" s="392"/>
      <c r="U45" s="392"/>
      <c r="V45" s="392"/>
      <c r="W45" s="392"/>
      <c r="X45" s="392"/>
      <c r="Y45" s="392"/>
      <c r="Z45" s="392"/>
      <c r="AA45" s="392"/>
      <c r="AB45" s="392"/>
      <c r="AC45" s="392"/>
      <c r="AD45" s="392"/>
      <c r="AE45" s="392"/>
      <c r="AF45" s="392"/>
      <c r="AG45" s="392"/>
      <c r="AH45" s="392"/>
      <c r="AI45" s="46"/>
      <c r="AJ45" s="93"/>
    </row>
    <row r="46" spans="1:47" s="47" customFormat="1" ht="15.6" customHeight="1">
      <c r="A46" s="43"/>
      <c r="B46" s="48"/>
      <c r="C46" s="44"/>
      <c r="D46" s="44"/>
      <c r="E46" s="44"/>
      <c r="F46" s="44"/>
      <c r="G46" s="44"/>
      <c r="H46" s="44"/>
      <c r="I46" s="44"/>
      <c r="J46" s="44"/>
      <c r="K46" s="44"/>
      <c r="L46" s="44"/>
      <c r="M46" s="44"/>
      <c r="N46" s="375" t="s">
        <v>62</v>
      </c>
      <c r="O46" s="375"/>
      <c r="P46" s="375"/>
      <c r="Q46" s="445" t="s">
        <v>16</v>
      </c>
      <c r="R46" s="445"/>
      <c r="S46" s="371" t="str">
        <f>IF(基本情報入力シート!M27="", "", 基本情報入力シート!M27)</f>
        <v>代表取締役</v>
      </c>
      <c r="T46" s="371"/>
      <c r="U46" s="371"/>
      <c r="V46" s="371"/>
      <c r="W46" s="371"/>
      <c r="X46" s="370" t="s">
        <v>17</v>
      </c>
      <c r="Y46" s="370"/>
      <c r="Z46" s="371" t="str">
        <f>IF(基本情報入力シート!M28="", "", 基本情報入力シート!M28)</f>
        <v>厚労花子</v>
      </c>
      <c r="AA46" s="371"/>
      <c r="AB46" s="371"/>
      <c r="AC46" s="371"/>
      <c r="AD46" s="371"/>
      <c r="AE46" s="371"/>
      <c r="AF46" s="371"/>
      <c r="AG46" s="371"/>
      <c r="AH46" s="371"/>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67" t="s">
        <v>63</v>
      </c>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46" t="s">
        <v>43</v>
      </c>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7"/>
    </row>
    <row r="54" spans="1:36">
      <c r="A54" s="380" t="s">
        <v>1873</v>
      </c>
      <c r="B54" s="38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2"/>
      <c r="AJ54" s="127" t="str">
        <f>AI16</f>
        <v>○</v>
      </c>
    </row>
    <row r="55" spans="1:36">
      <c r="A55" s="383" t="s">
        <v>2032</v>
      </c>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5"/>
      <c r="AJ55" s="127" t="str">
        <f>AI17</f>
        <v>○</v>
      </c>
    </row>
    <row r="56" spans="1:36">
      <c r="A56" s="386" t="s">
        <v>68</v>
      </c>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8"/>
      <c r="AJ56" s="55" t="str">
        <f>AI24</f>
        <v>○</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46" t="s">
        <v>1868</v>
      </c>
      <c r="B58" s="446"/>
      <c r="C58" s="446"/>
      <c r="D58" s="446"/>
      <c r="E58" s="446"/>
      <c r="F58" s="446"/>
      <c r="G58" s="446"/>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7"/>
    </row>
    <row r="59" spans="1:36" ht="25.15" customHeight="1">
      <c r="A59" s="363" t="s">
        <v>2022</v>
      </c>
      <c r="B59" s="45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1"/>
      <c r="AJ59" s="127" t="str">
        <f>AI29</f>
        <v>×</v>
      </c>
    </row>
    <row r="60" spans="1:36" ht="25.15" customHeight="1">
      <c r="A60" s="363" t="s">
        <v>2023</v>
      </c>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5"/>
      <c r="AJ60" s="127" t="str">
        <f>AI30</f>
        <v>×</v>
      </c>
    </row>
    <row r="61" spans="1:36">
      <c r="A61" s="449" t="s">
        <v>2024</v>
      </c>
      <c r="B61" s="450"/>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1"/>
      <c r="AJ61" s="127" t="str">
        <f>AI31</f>
        <v>×</v>
      </c>
    </row>
    <row r="62" spans="1:36" ht="24" customHeight="1">
      <c r="A62" s="363" t="s">
        <v>2155</v>
      </c>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5"/>
      <c r="AJ62" s="127" t="str">
        <f>AI32</f>
        <v>×</v>
      </c>
    </row>
    <row r="63" spans="1:36">
      <c r="A63" s="449" t="s">
        <v>2025</v>
      </c>
      <c r="B63" s="450"/>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50"/>
      <c r="AF63" s="450"/>
      <c r="AG63" s="450"/>
      <c r="AH63" s="450"/>
      <c r="AI63" s="451"/>
      <c r="AJ63" s="127" t="str">
        <f>AI33</f>
        <v>×</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46" t="s">
        <v>69</v>
      </c>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7"/>
    </row>
    <row r="66" spans="1:36">
      <c r="A66" s="448" t="s">
        <v>70</v>
      </c>
      <c r="B66" s="448"/>
      <c r="C66" s="448"/>
      <c r="D66" s="448"/>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8"/>
      <c r="AI66" s="448"/>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46" t="s">
        <v>71</v>
      </c>
      <c r="B68" s="446"/>
      <c r="C68" s="446"/>
      <c r="D68" s="446"/>
      <c r="E68" s="446"/>
      <c r="F68" s="446"/>
      <c r="G68" s="446"/>
      <c r="H68" s="446"/>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7"/>
    </row>
    <row r="69" spans="1:36">
      <c r="A69" s="443" t="s">
        <v>72</v>
      </c>
      <c r="B69" s="44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6MSekhxLRziZGmDfEX4lMx+SpzbuJFduSV9rczvPAUmaBk9lq1CGBJqX6KG//hg1Oaeq7VfHiRJRVTrs0D75AQ==" saltValue="bECYexKFp7Ij/ucu9gUSY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73</v>
      </c>
      <c r="B1" s="73"/>
      <c r="C1" s="100"/>
      <c r="D1" s="101" t="s">
        <v>2017</v>
      </c>
      <c r="E1" s="73"/>
      <c r="F1" s="73"/>
      <c r="G1" s="73"/>
      <c r="I1" s="102" t="s">
        <v>3</v>
      </c>
      <c r="J1" s="453" t="str">
        <f>IF(基本情報入力シート!C18="", "", 基本情報入力シート!C18)</f>
        <v>東京都</v>
      </c>
      <c r="K1" s="454"/>
      <c r="L1" s="455"/>
    </row>
    <row r="2" spans="1:23" ht="21" customHeight="1" thickBot="1">
      <c r="A2" s="73"/>
      <c r="B2" s="101"/>
      <c r="C2" s="103"/>
      <c r="D2" s="101"/>
      <c r="E2" s="101"/>
      <c r="F2" s="101"/>
      <c r="G2" s="73"/>
      <c r="H2" s="104"/>
      <c r="I2" s="104"/>
      <c r="K2" s="73"/>
      <c r="L2" s="73"/>
    </row>
    <row r="3" spans="1:23" ht="27" customHeight="1" thickBot="1">
      <c r="A3" s="486" t="s">
        <v>7</v>
      </c>
      <c r="B3" s="514"/>
      <c r="C3" s="515" t="str">
        <f>IF(基本情報入力シート!M23="","",基本情報入力シート!M23)</f>
        <v>○○ケアサービス</v>
      </c>
      <c r="D3" s="516"/>
      <c r="E3" s="516"/>
      <c r="F3" s="517"/>
      <c r="G3" s="73"/>
      <c r="H3" s="501" t="s">
        <v>2040</v>
      </c>
      <c r="I3" s="501"/>
      <c r="J3" s="501"/>
      <c r="K3" s="501"/>
      <c r="L3" s="501"/>
      <c r="M3" s="234"/>
      <c r="N3" s="234"/>
      <c r="O3" s="264"/>
      <c r="P3" s="260"/>
      <c r="Q3" s="260"/>
      <c r="R3" s="111"/>
      <c r="S3" s="111"/>
      <c r="T3" s="111"/>
      <c r="U3" s="111"/>
      <c r="V3" s="111"/>
      <c r="W3" s="111"/>
    </row>
    <row r="4" spans="1:23" ht="24" customHeight="1" thickBot="1">
      <c r="A4" s="105"/>
      <c r="B4" s="105"/>
      <c r="C4" s="106"/>
      <c r="D4" s="107"/>
      <c r="E4" s="107"/>
      <c r="F4" s="107"/>
      <c r="G4" s="104"/>
      <c r="H4" s="501"/>
      <c r="I4" s="501"/>
      <c r="J4" s="501"/>
      <c r="K4" s="501"/>
      <c r="L4" s="501"/>
      <c r="M4" s="234"/>
      <c r="N4" s="234"/>
      <c r="O4" s="264"/>
      <c r="P4" s="260"/>
      <c r="Q4" s="260"/>
      <c r="R4" s="111"/>
      <c r="S4" s="111"/>
      <c r="T4" s="111"/>
      <c r="U4" s="111"/>
      <c r="V4" s="111"/>
      <c r="W4" s="111"/>
    </row>
    <row r="5" spans="1:23" ht="40.15" customHeight="1" thickBot="1">
      <c r="A5" s="493" t="s">
        <v>2018</v>
      </c>
      <c r="B5" s="494"/>
      <c r="C5" s="494"/>
      <c r="D5" s="494"/>
      <c r="E5" s="495"/>
      <c r="F5" s="219">
        <f>IFERROR(SUM(H:I),"")</f>
        <v>5100000</v>
      </c>
      <c r="G5" s="104"/>
      <c r="H5" s="501"/>
      <c r="I5" s="501"/>
      <c r="J5" s="501"/>
      <c r="K5" s="501"/>
      <c r="L5" s="501"/>
      <c r="M5" s="234"/>
      <c r="N5" s="234"/>
      <c r="O5" s="264"/>
      <c r="P5" s="260"/>
      <c r="Q5" s="260"/>
      <c r="R5" s="111"/>
      <c r="S5" s="111"/>
      <c r="T5" s="111"/>
      <c r="U5" s="111"/>
      <c r="V5" s="111"/>
      <c r="W5" s="111"/>
    </row>
    <row r="6" spans="1:23" ht="40.15" customHeight="1" thickBot="1">
      <c r="A6" s="496" t="s">
        <v>2019</v>
      </c>
      <c r="B6" s="497"/>
      <c r="C6" s="497"/>
      <c r="D6" s="497"/>
      <c r="E6" s="498"/>
      <c r="F6" s="219">
        <f>IFERROR(SUM(K:K),"")</f>
        <v>4581104.1435182039</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508" t="s">
        <v>2033</v>
      </c>
      <c r="B8" s="509"/>
      <c r="C8" s="509"/>
      <c r="D8" s="509"/>
      <c r="E8" s="502" t="s">
        <v>2035</v>
      </c>
      <c r="F8" s="502"/>
      <c r="G8" s="502"/>
      <c r="H8" s="502"/>
      <c r="I8" s="502"/>
      <c r="J8" s="502"/>
      <c r="K8" s="503"/>
      <c r="L8" s="229"/>
      <c r="M8" s="222"/>
      <c r="N8" s="222"/>
      <c r="O8" s="261"/>
      <c r="P8" s="261"/>
      <c r="R8" s="217"/>
      <c r="S8" s="217"/>
      <c r="T8" s="217"/>
      <c r="U8" s="217"/>
      <c r="V8" s="217"/>
      <c r="W8" s="217"/>
    </row>
    <row r="9" spans="1:23" ht="69" customHeight="1">
      <c r="A9" s="510" t="s">
        <v>2038</v>
      </c>
      <c r="B9" s="511"/>
      <c r="C9" s="511"/>
      <c r="D9" s="511"/>
      <c r="E9" s="504" t="s">
        <v>2036</v>
      </c>
      <c r="F9" s="504"/>
      <c r="G9" s="504"/>
      <c r="H9" s="504"/>
      <c r="I9" s="504"/>
      <c r="J9" s="504"/>
      <c r="K9" s="505"/>
      <c r="L9" s="227"/>
      <c r="M9" s="223"/>
      <c r="N9" s="223"/>
      <c r="O9" s="262"/>
      <c r="P9" s="262"/>
      <c r="R9" s="217"/>
      <c r="S9" s="217"/>
      <c r="T9" s="217"/>
      <c r="U9" s="217"/>
      <c r="V9" s="217"/>
      <c r="W9" s="217"/>
    </row>
    <row r="10" spans="1:23" ht="53.45" customHeight="1" thickBot="1">
      <c r="A10" s="512" t="s">
        <v>2039</v>
      </c>
      <c r="B10" s="513"/>
      <c r="C10" s="513"/>
      <c r="D10" s="513"/>
      <c r="E10" s="506" t="s">
        <v>2037</v>
      </c>
      <c r="F10" s="506"/>
      <c r="G10" s="506"/>
      <c r="H10" s="506"/>
      <c r="I10" s="506"/>
      <c r="J10" s="506"/>
      <c r="K10" s="507"/>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9"/>
      <c r="B12" s="482" t="s">
        <v>74</v>
      </c>
      <c r="C12" s="482" t="s">
        <v>27</v>
      </c>
      <c r="D12" s="485" t="s">
        <v>28</v>
      </c>
      <c r="E12" s="485"/>
      <c r="F12" s="487" t="s">
        <v>75</v>
      </c>
      <c r="G12" s="490" t="s">
        <v>30</v>
      </c>
      <c r="H12" s="473" t="s">
        <v>2021</v>
      </c>
      <c r="I12" s="474"/>
      <c r="J12" s="464" t="s">
        <v>2015</v>
      </c>
      <c r="K12" s="467" t="s">
        <v>2020</v>
      </c>
      <c r="L12" s="470" t="s">
        <v>2016</v>
      </c>
    </row>
    <row r="13" spans="1:23" ht="39" customHeight="1">
      <c r="A13" s="480"/>
      <c r="B13" s="483"/>
      <c r="C13" s="483"/>
      <c r="D13" s="486"/>
      <c r="E13" s="486"/>
      <c r="F13" s="488"/>
      <c r="G13" s="491"/>
      <c r="H13" s="475"/>
      <c r="I13" s="476"/>
      <c r="J13" s="465"/>
      <c r="K13" s="468"/>
      <c r="L13" s="471"/>
    </row>
    <row r="14" spans="1:23" ht="57.75" customHeight="1" thickBot="1">
      <c r="A14" s="481"/>
      <c r="B14" s="484"/>
      <c r="C14" s="484"/>
      <c r="D14" s="131" t="s">
        <v>31</v>
      </c>
      <c r="E14" s="131" t="s">
        <v>32</v>
      </c>
      <c r="F14" s="489"/>
      <c r="G14" s="492"/>
      <c r="H14" s="477"/>
      <c r="I14" s="478"/>
      <c r="J14" s="466"/>
      <c r="K14" s="469"/>
      <c r="L14" s="472"/>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99">
        <v>100000</v>
      </c>
      <c r="I15" s="500"/>
      <c r="J15" s="265" t="s">
        <v>2148</v>
      </c>
      <c r="K15" s="252">
        <f>IF(H15="","",H15*VLOOKUP(G15,【参考】数式用!$A$4:$R$54,MATCH(P15,【参考】数式用!$M$3:$R$3,0)+12,FALSE))</f>
        <v>100000</v>
      </c>
      <c r="L15" s="253">
        <f>IF(H15="","",H15*VLOOKUP(G15,【参考】数式用!$A$4:$R$54,MATCH(Q15,【参考】数式用!$M$3:$R$3,0)+12,FALSE))</f>
        <v>0</v>
      </c>
      <c r="O15" s="263" t="str">
        <f>VLOOKUP(G15,【参考】数式用!$A$4:$F$54,6,FALSE)</f>
        <v>訪問介護_組合せ</v>
      </c>
      <c r="P15" s="241" t="str">
        <f>"（①＋②）/（"&amp;J15&amp;"）"</f>
        <v>（①＋②）/（①）</v>
      </c>
      <c r="Q15" s="241"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58">
        <v>100000</v>
      </c>
      <c r="I16" s="459"/>
      <c r="J16" s="266" t="s">
        <v>2147</v>
      </c>
      <c r="K16" s="254">
        <f>IF(H16="","",H16*VLOOKUP(G16,【参考】数式用!$A$4:$R$54,MATCH(P16,【参考】数式用!$M$3:$R$3,0)+12,FALSE))</f>
        <v>81481.481481481489</v>
      </c>
      <c r="L16" s="255">
        <f>IF(H16="","",H16*VLOOKUP(G16,【参考】数式用!$A$4:$R$54,MATCH(Q16,【参考】数式用!$M$3:$R$3,0)+12,FALSE))</f>
        <v>18518.518518518518</v>
      </c>
      <c r="O16" s="263" t="str">
        <f>VLOOKUP(G16,【参考】数式用!$A$4:$F$54,6,FALSE)</f>
        <v>夜間対応型訪問介護_組合せ</v>
      </c>
      <c r="P16" s="241" t="str">
        <f t="shared" ref="P16:P79" si="0">"（①＋②）/（"&amp;J16&amp;"）"</f>
        <v>（①＋②）/（①＋③）</v>
      </c>
      <c r="Q16" s="241"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60">
        <v>100000</v>
      </c>
      <c r="I17" s="461"/>
      <c r="J17" s="266" t="s">
        <v>2141</v>
      </c>
      <c r="K17" s="254">
        <f>IF(H17="","",H17*VLOOKUP(G17,【参考】数式用!$A$4:$R$54,MATCH(P17,【参考】数式用!$M$3:$R$3,0)+12,FALSE))</f>
        <v>85294.117647058825</v>
      </c>
      <c r="L17" s="255">
        <f>IF(H17="","",H17*VLOOKUP(G17,【参考】数式用!$A$4:$R$54,MATCH(Q17,【参考】数式用!$M$3:$R$3,0)+12,FALSE))</f>
        <v>14705.882352941175</v>
      </c>
      <c r="O17" s="263" t="str">
        <f>VLOOKUP(G17,【参考】数式用!$A$4:$F$54,6,FALSE)</f>
        <v>定期巡回･随時対応型訪問介護看護_組合せ</v>
      </c>
      <c r="P17" s="241" t="str">
        <f t="shared" si="0"/>
        <v>（①＋②）/（①＋②＋③）</v>
      </c>
      <c r="Q17" s="241"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58">
        <v>100000</v>
      </c>
      <c r="I18" s="459"/>
      <c r="J18" s="267" t="s">
        <v>2148</v>
      </c>
      <c r="K18" s="254">
        <f>IF(H18="","",H18*VLOOKUP(G18,【参考】数式用!$A$4:$R$54,MATCH(P18,【参考】数式用!$M$3:$R$3,0)+12,FALSE))</f>
        <v>100000</v>
      </c>
      <c r="L18" s="255">
        <f>IF(H18="","",H18*VLOOKUP(G18,【参考】数式用!$A$4:$R$54,MATCH(Q18,【参考】数式用!$M$3:$R$3,0)+12,FALSE))</f>
        <v>0</v>
      </c>
      <c r="O18" s="263" t="str">
        <f>VLOOKUP(G18,【参考】数式用!$A$4:$F$54,6,FALSE)</f>
        <v>訪問入浴介護_組合せ</v>
      </c>
      <c r="P18" s="241" t="str">
        <f t="shared" si="0"/>
        <v>（①＋②）/（①）</v>
      </c>
      <c r="Q18" s="241"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58">
        <v>100000</v>
      </c>
      <c r="I19" s="459"/>
      <c r="J19" s="266" t="s">
        <v>2147</v>
      </c>
      <c r="K19" s="256">
        <f>IF(H19="","",H19*VLOOKUP(G19,【参考】数式用!$A$4:$R$54,MATCH(P19,【参考】数式用!$M$3:$R$3,0)+12,FALSE))</f>
        <v>81481.481481481489</v>
      </c>
      <c r="L19" s="257">
        <f>IF(H19="","",H19*VLOOKUP(G19,【参考】数式用!$A$4:$R$54,MATCH(Q19,【参考】数式用!$M$3:$R$3,0)+12,FALSE))</f>
        <v>18518.518518518518</v>
      </c>
      <c r="O19" s="263" t="str">
        <f>VLOOKUP(G19,【参考】数式用!$A$4:$F$54,6,FALSE)</f>
        <v>介護予防訪問入浴介護_組合せ</v>
      </c>
      <c r="P19" s="241" t="str">
        <f t="shared" si="0"/>
        <v>（①＋②）/（①＋③）</v>
      </c>
      <c r="Q19" s="241"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60">
        <v>100000</v>
      </c>
      <c r="I20" s="461"/>
      <c r="J20" s="266" t="s">
        <v>2141</v>
      </c>
      <c r="K20" s="254">
        <f>IF(H20="","",H20*VLOOKUP(G20,【参考】数式用!$A$4:$R$54,MATCH(P20,【参考】数式用!$M$3:$R$3,0)+12,FALSE))</f>
        <v>84375</v>
      </c>
      <c r="L20" s="255">
        <f>IF(H20="","",H20*VLOOKUP(G20,【参考】数式用!$A$4:$R$54,MATCH(Q20,【参考】数式用!$M$3:$R$3,0)+12,FALSE))</f>
        <v>15625</v>
      </c>
      <c r="O20" s="263" t="str">
        <f>VLOOKUP(G20,【参考】数式用!$A$4:$F$54,6,FALSE)</f>
        <v>通所介護_組合せ</v>
      </c>
      <c r="P20" s="241" t="str">
        <f t="shared" si="0"/>
        <v>（①＋②）/（①＋②＋③）</v>
      </c>
      <c r="Q20" s="241"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58">
        <v>100000</v>
      </c>
      <c r="I21" s="459"/>
      <c r="J21" s="266" t="s">
        <v>2148</v>
      </c>
      <c r="K21" s="254">
        <f>IF(H21="","",H21*VLOOKUP(G21,【参考】数式用!$A$4:$R$54,MATCH(P21,【参考】数式用!$M$3:$R$3,0)+12,FALSE))</f>
        <v>100000</v>
      </c>
      <c r="L21" s="255">
        <f>IF(H21="","",H21*VLOOKUP(G21,【参考】数式用!$A$4:$R$54,MATCH(Q21,【参考】数式用!$M$3:$R$3,0)+12,FALSE))</f>
        <v>0</v>
      </c>
      <c r="O21" s="263" t="str">
        <f>VLOOKUP(G21,【参考】数式用!$A$4:$F$54,6,FALSE)</f>
        <v>地域密着型通所介護_組合せ</v>
      </c>
      <c r="P21" s="241" t="str">
        <f t="shared" si="0"/>
        <v>（①＋②）/（①）</v>
      </c>
      <c r="Q21" s="241"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58">
        <v>100000</v>
      </c>
      <c r="I22" s="459"/>
      <c r="J22" s="266" t="s">
        <v>2148</v>
      </c>
      <c r="K22" s="254">
        <f>IF(H22="","",H22*VLOOKUP(G22,【参考】数式用!$A$4:$R$54,MATCH(P22,【参考】数式用!$M$3:$R$3,0)+12,FALSE))</f>
        <v>100000</v>
      </c>
      <c r="L22" s="255">
        <f>IF(H22="","",H22*VLOOKUP(G22,【参考】数式用!$A$4:$R$54,MATCH(Q22,【参考】数式用!$M$3:$R$3,0)+12,FALSE))</f>
        <v>0</v>
      </c>
      <c r="O22" s="263" t="str">
        <f>VLOOKUP(G22,【参考】数式用!$A$4:$F$54,6,FALSE)</f>
        <v>通所リハビリテーション_組合せ</v>
      </c>
      <c r="P22" s="241" t="str">
        <f t="shared" si="0"/>
        <v>（①＋②）/（①）</v>
      </c>
      <c r="Q22" s="241"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60">
        <v>100000</v>
      </c>
      <c r="I23" s="461"/>
      <c r="J23" s="266" t="s">
        <v>2147</v>
      </c>
      <c r="K23" s="254">
        <f>IF(H23="","",H23*VLOOKUP(G23,【参考】数式用!$A$4:$R$54,MATCH(P23,【参考】数式用!$M$3:$R$3,0)+12,FALSE))</f>
        <v>82608.695652173919</v>
      </c>
      <c r="L23" s="255">
        <f>IF(H23="","",H23*VLOOKUP(G23,【参考】数式用!$A$4:$R$54,MATCH(Q23,【参考】数式用!$M$3:$R$3,0)+12,FALSE))</f>
        <v>17391.304347826088</v>
      </c>
      <c r="O23" s="263" t="str">
        <f>VLOOKUP(G23,【参考】数式用!$A$4:$F$54,6,FALSE)</f>
        <v>介護予防通所リハビリテーション_組合せ</v>
      </c>
      <c r="P23" s="241" t="str">
        <f t="shared" si="0"/>
        <v>（①＋②）/（①＋③）</v>
      </c>
      <c r="Q23" s="241"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58">
        <v>100000</v>
      </c>
      <c r="I24" s="459"/>
      <c r="J24" s="266" t="s">
        <v>2141</v>
      </c>
      <c r="K24" s="254">
        <f>IF(H24="","",H24*VLOOKUP(G24,【参考】数式用!$A$4:$R$54,MATCH(P24,【参考】数式用!$M$3:$R$3,0)+12,FALSE))</f>
        <v>82857.142857142855</v>
      </c>
      <c r="L24" s="255">
        <f>IF(H24="","",H24*VLOOKUP(G24,【参考】数式用!$A$4:$R$54,MATCH(Q24,【参考】数式用!$M$3:$R$3,0)+12,FALSE))</f>
        <v>17142.857142857141</v>
      </c>
      <c r="O24" s="263" t="str">
        <f>VLOOKUP(G24,【参考】数式用!$A$4:$F$54,6,FALSE)</f>
        <v>特定施設入居者生活介護_組合せ</v>
      </c>
      <c r="P24" s="241" t="str">
        <f t="shared" si="0"/>
        <v>（①＋②）/（①＋②＋③）</v>
      </c>
      <c r="Q24" s="241"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58">
        <v>100000</v>
      </c>
      <c r="I25" s="459"/>
      <c r="J25" s="267" t="s">
        <v>2148</v>
      </c>
      <c r="K25" s="254">
        <f>IF(H25="","",H25*VLOOKUP(G25,【参考】数式用!$A$4:$R$54,MATCH(P25,【参考】数式用!$M$3:$R$3,0)+12,FALSE))</f>
        <v>100000</v>
      </c>
      <c r="L25" s="255">
        <f>IF(H25="","",H25*VLOOKUP(G25,【参考】数式用!$A$4:$R$54,MATCH(Q25,【参考】数式用!$M$3:$R$3,0)+12,FALSE))</f>
        <v>0</v>
      </c>
      <c r="O25" s="263" t="str">
        <f>VLOOKUP(G25,【参考】数式用!$A$4:$F$54,6,FALSE)</f>
        <v>特定施設入居者生活介護_短期利用型_組合せ</v>
      </c>
      <c r="P25" s="241" t="str">
        <f t="shared" si="0"/>
        <v>（①＋②）/（①）</v>
      </c>
      <c r="Q25" s="241"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60">
        <v>100000</v>
      </c>
      <c r="I26" s="461"/>
      <c r="J26" s="266" t="s">
        <v>2147</v>
      </c>
      <c r="K26" s="254">
        <f>IF(H26="","",H26*VLOOKUP(G26,【参考】数式用!$A$4:$R$54,MATCH(P26,【参考】数式用!$M$3:$R$3,0)+12,FALSE))</f>
        <v>78571.428571428565</v>
      </c>
      <c r="L26" s="255">
        <f>IF(H26="","",H26*VLOOKUP(G26,【参考】数式用!$A$4:$R$54,MATCH(Q26,【参考】数式用!$M$3:$R$3,0)+12,FALSE))</f>
        <v>21428.571428571424</v>
      </c>
      <c r="O26" s="263" t="str">
        <f>VLOOKUP(G26,【参考】数式用!$A$4:$F$54,6,FALSE)</f>
        <v>介護予防特定施設入居者生活介護_組合せ</v>
      </c>
      <c r="P26" s="241" t="str">
        <f t="shared" si="0"/>
        <v>（①＋②）/（①＋③）</v>
      </c>
      <c r="Q26" s="241"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58">
        <v>100000</v>
      </c>
      <c r="I27" s="459"/>
      <c r="J27" s="266" t="s">
        <v>2141</v>
      </c>
      <c r="K27" s="254">
        <f>IF(H27="","",H27*VLOOKUP(G27,【参考】数式用!$A$4:$R$54,MATCH(P27,【参考】数式用!$M$3:$R$3,0)+12,FALSE))</f>
        <v>82857.142857142855</v>
      </c>
      <c r="L27" s="255">
        <f>IF(H27="","",H27*VLOOKUP(G27,【参考】数式用!$A$4:$R$54,MATCH(Q27,【参考】数式用!$M$3:$R$3,0)+12,FALSE))</f>
        <v>17142.857142857141</v>
      </c>
      <c r="O27" s="263" t="str">
        <f>VLOOKUP(G27,【参考】数式用!$A$4:$F$54,6,FALSE)</f>
        <v>地域密着型特定施設入居者生活介護_組合せ</v>
      </c>
      <c r="P27" s="241" t="str">
        <f t="shared" si="0"/>
        <v>（①＋②）/（①＋②＋③）</v>
      </c>
      <c r="Q27" s="241"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58">
        <v>100000</v>
      </c>
      <c r="I28" s="459"/>
      <c r="J28" s="266" t="s">
        <v>2148</v>
      </c>
      <c r="K28" s="254">
        <f>IF(H28="","",H28*VLOOKUP(G28,【参考】数式用!$A$4:$R$54,MATCH(P28,【参考】数式用!$M$3:$R$3,0)+12,FALSE))</f>
        <v>100000</v>
      </c>
      <c r="L28" s="255">
        <f>IF(H28="","",H28*VLOOKUP(G28,【参考】数式用!$A$4:$R$54,MATCH(Q28,【参考】数式用!$M$3:$R$3,0)+12,FALSE))</f>
        <v>0</v>
      </c>
      <c r="O28" s="263" t="str">
        <f>VLOOKUP(G28,【参考】数式用!$A$4:$F$54,6,FALSE)</f>
        <v>地域密着型特定施設入居者生活介護_短期利用型_組合せ</v>
      </c>
      <c r="P28" s="241" t="str">
        <f t="shared" si="0"/>
        <v>（①＋②）/（①）</v>
      </c>
      <c r="Q28" s="241"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60">
        <v>100000</v>
      </c>
      <c r="I29" s="461"/>
      <c r="J29" s="266" t="s">
        <v>2147</v>
      </c>
      <c r="K29" s="254">
        <f>IF(H29="","",H29*VLOOKUP(G29,【参考】数式用!$A$4:$R$54,MATCH(P29,【参考】数式用!$M$3:$R$3,0)+12,FALSE))</f>
        <v>78260.869565217377</v>
      </c>
      <c r="L29" s="255">
        <f>IF(H29="","",H29*VLOOKUP(G29,【参考】数式用!$A$4:$R$54,MATCH(Q29,【参考】数式用!$M$3:$R$3,0)+12,FALSE))</f>
        <v>21739.130434782604</v>
      </c>
      <c r="O29" s="263" t="str">
        <f>VLOOKUP(G29,【参考】数式用!$A$4:$F$54,6,FALSE)</f>
        <v>認知症対応型通所介護_組合せ</v>
      </c>
      <c r="P29" s="241" t="str">
        <f t="shared" si="0"/>
        <v>（①＋②）/（①＋③）</v>
      </c>
      <c r="Q29" s="241"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58">
        <v>100000</v>
      </c>
      <c r="I30" s="459"/>
      <c r="J30" s="266" t="s">
        <v>2141</v>
      </c>
      <c r="K30" s="254">
        <f>IF(H30="","",H30*VLOOKUP(G30,【参考】数式用!$A$4:$R$54,MATCH(P30,【参考】数式用!$M$3:$R$3,0)+12,FALSE))</f>
        <v>82758.620689655174</v>
      </c>
      <c r="L30" s="255">
        <f>IF(H30="","",H30*VLOOKUP(G30,【参考】数式用!$A$4:$R$54,MATCH(Q30,【参考】数式用!$M$3:$R$3,0)+12,FALSE))</f>
        <v>17241.37931034483</v>
      </c>
      <c r="O30" s="263" t="str">
        <f>VLOOKUP(G30,【参考】数式用!$A$4:$F$54,6,FALSE)</f>
        <v>介護予防認知症対応型通所介護_組合せ</v>
      </c>
      <c r="P30" s="241" t="str">
        <f t="shared" si="0"/>
        <v>（①＋②）/（①＋②＋③）</v>
      </c>
      <c r="Q30" s="241"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58">
        <v>100000</v>
      </c>
      <c r="I31" s="459"/>
      <c r="J31" s="267" t="s">
        <v>2148</v>
      </c>
      <c r="K31" s="254">
        <f>IF(H31="","",H31*VLOOKUP(G31,【参考】数式用!$A$4:$R$54,MATCH(P31,【参考】数式用!$M$3:$R$3,0)+12,FALSE))</f>
        <v>100000</v>
      </c>
      <c r="L31" s="255">
        <f>IF(H31="","",H31*VLOOKUP(G31,【参考】数式用!$A$4:$R$54,MATCH(Q31,【参考】数式用!$M$3:$R$3,0)+12,FALSE))</f>
        <v>0</v>
      </c>
      <c r="O31" s="263" t="str">
        <f>VLOOKUP(G31,【参考】数式用!$A$4:$F$54,6,FALSE)</f>
        <v>小規模多機能型居宅介護_組合せ</v>
      </c>
      <c r="P31" s="241" t="str">
        <f t="shared" si="0"/>
        <v>（①＋②）/（①）</v>
      </c>
      <c r="Q31" s="241"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60">
        <v>100000</v>
      </c>
      <c r="I32" s="461"/>
      <c r="J32" s="266" t="s">
        <v>2147</v>
      </c>
      <c r="K32" s="254">
        <f>IF(H32="","",H32*VLOOKUP(G32,【参考】数式用!$A$4:$R$54,MATCH(P32,【参考】数式用!$M$3:$R$3,0)+12,FALSE))</f>
        <v>74193.548387096787</v>
      </c>
      <c r="L32" s="255">
        <f>IF(H32="","",H32*VLOOKUP(G32,【参考】数式用!$A$4:$R$54,MATCH(Q32,【参考】数式用!$M$3:$R$3,0)+12,FALSE))</f>
        <v>25806.451612903224</v>
      </c>
      <c r="O32" s="263" t="str">
        <f>VLOOKUP(G32,【参考】数式用!$A$4:$F$54,6,FALSE)</f>
        <v>小規模多機能型居宅介護_短期利用型_組合せ</v>
      </c>
      <c r="P32" s="241" t="str">
        <f t="shared" si="0"/>
        <v>（①＋②）/（①＋③）</v>
      </c>
      <c r="Q32" s="241"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58">
        <v>100000</v>
      </c>
      <c r="I33" s="459"/>
      <c r="J33" s="266" t="s">
        <v>2141</v>
      </c>
      <c r="K33" s="254">
        <f>IF(H33="","",H33*VLOOKUP(G33,【参考】数式用!$A$4:$R$54,MATCH(P33,【参考】数式用!$M$3:$R$3,0)+12,FALSE))</f>
        <v>80000</v>
      </c>
      <c r="L33" s="255">
        <f>IF(H33="","",H33*VLOOKUP(G33,【参考】数式用!$A$4:$R$54,MATCH(Q33,【参考】数式用!$M$3:$R$3,0)+12,FALSE))</f>
        <v>20000</v>
      </c>
      <c r="O33" s="263" t="str">
        <f>VLOOKUP(G33,【参考】数式用!$A$4:$F$54,6,FALSE)</f>
        <v>介護予防小規模多機能型居宅介護_組合せ</v>
      </c>
      <c r="P33" s="241" t="str">
        <f t="shared" si="0"/>
        <v>（①＋②）/（①＋②＋③）</v>
      </c>
      <c r="Q33" s="241"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58">
        <v>100000</v>
      </c>
      <c r="I34" s="459"/>
      <c r="J34" s="266" t="s">
        <v>2148</v>
      </c>
      <c r="K34" s="254">
        <f>IF(H34="","",H34*VLOOKUP(G34,【参考】数式用!$A$4:$R$54,MATCH(P34,【参考】数式用!$M$3:$R$3,0)+12,FALSE))</f>
        <v>100000</v>
      </c>
      <c r="L34" s="255">
        <f>IF(H34="","",H34*VLOOKUP(G34,【参考】数式用!$A$4:$R$54,MATCH(Q34,【参考】数式用!$M$3:$R$3,0)+12,FALSE))</f>
        <v>0</v>
      </c>
      <c r="O34" s="263" t="str">
        <f>VLOOKUP(G34,【参考】数式用!$A$4:$F$54,6,FALSE)</f>
        <v>介護予防小規模多機能型居宅介護_短期利用型_組合せ</v>
      </c>
      <c r="P34" s="241" t="str">
        <f t="shared" si="0"/>
        <v>（①＋②）/（①）</v>
      </c>
      <c r="Q34" s="241"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60">
        <v>100000</v>
      </c>
      <c r="I35" s="461"/>
      <c r="J35" s="266" t="s">
        <v>2147</v>
      </c>
      <c r="K35" s="254">
        <f>IF(H35="","",H35*VLOOKUP(G35,【参考】数式用!$A$4:$R$54,MATCH(P35,【参考】数式用!$M$3:$R$3,0)+12,FALSE))</f>
        <v>79166.666666666657</v>
      </c>
      <c r="L35" s="255">
        <f>IF(H35="","",H35*VLOOKUP(G35,【参考】数式用!$A$4:$R$54,MATCH(Q35,【参考】数式用!$M$3:$R$3,0)+12,FALSE))</f>
        <v>20833.333333333332</v>
      </c>
      <c r="O35" s="263" t="str">
        <f>VLOOKUP(G35,【参考】数式用!$A$4:$F$54,6,FALSE)</f>
        <v>看護小規模多機能型居宅介護_組合せ</v>
      </c>
      <c r="P35" s="241" t="str">
        <f t="shared" si="0"/>
        <v>（①＋②）/（①＋③）</v>
      </c>
      <c r="Q35" s="241"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58">
        <v>100000</v>
      </c>
      <c r="I36" s="459"/>
      <c r="J36" s="266" t="s">
        <v>2141</v>
      </c>
      <c r="K36" s="254">
        <f>IF(H36="","",H36*VLOOKUP(G36,【参考】数式用!$A$4:$R$54,MATCH(P36,【参考】数式用!$M$3:$R$3,0)+12,FALSE))</f>
        <v>83333.333333333343</v>
      </c>
      <c r="L36" s="255">
        <f>IF(H36="","",H36*VLOOKUP(G36,【参考】数式用!$A$4:$R$54,MATCH(Q36,【参考】数式用!$M$3:$R$3,0)+12,FALSE))</f>
        <v>16666.666666666664</v>
      </c>
      <c r="O36" s="263" t="str">
        <f>VLOOKUP(G36,【参考】数式用!$A$4:$F$54,6,FALSE)</f>
        <v>看護小規模多機能型居宅介護_短期利用型_組合せ</v>
      </c>
      <c r="P36" s="241" t="str">
        <f t="shared" si="0"/>
        <v>（①＋②）/（①＋②＋③）</v>
      </c>
      <c r="Q36" s="241"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58">
        <v>100000</v>
      </c>
      <c r="I37" s="459"/>
      <c r="J37" s="267" t="s">
        <v>2148</v>
      </c>
      <c r="K37" s="254">
        <f>IF(H37="","",H37*VLOOKUP(G37,【参考】数式用!$A$4:$R$54,MATCH(P37,【参考】数式用!$M$3:$R$3,0)+12,FALSE))</f>
        <v>100000</v>
      </c>
      <c r="L37" s="255">
        <f>IF(H37="","",H37*VLOOKUP(G37,【参考】数式用!$A$4:$R$54,MATCH(Q37,【参考】数式用!$M$3:$R$3,0)+12,FALSE))</f>
        <v>0</v>
      </c>
      <c r="O37" s="263" t="str">
        <f>VLOOKUP(G37,【参考】数式用!$A$4:$F$54,6,FALSE)</f>
        <v>認知症対応型共同生活介護_組合せ</v>
      </c>
      <c r="P37" s="241" t="str">
        <f t="shared" si="0"/>
        <v>（①＋②）/（①）</v>
      </c>
      <c r="Q37" s="241"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60">
        <v>100000</v>
      </c>
      <c r="I38" s="461"/>
      <c r="J38" s="266" t="s">
        <v>2147</v>
      </c>
      <c r="K38" s="254">
        <f>IF(H38="","",H38*VLOOKUP(G38,【参考】数式用!$A$4:$R$54,MATCH(P38,【参考】数式用!$M$3:$R$3,0)+12,FALSE))</f>
        <v>73529.411764705888</v>
      </c>
      <c r="L38" s="255">
        <f>IF(H38="","",H38*VLOOKUP(G38,【参考】数式用!$A$4:$R$54,MATCH(Q38,【参考】数式用!$M$3:$R$3,0)+12,FALSE))</f>
        <v>26470.588235294119</v>
      </c>
      <c r="O38" s="263" t="str">
        <f>VLOOKUP(G38,【参考】数式用!$A$4:$F$54,6,FALSE)</f>
        <v>認知症対応型共同生活介護_短期利用型_組合せ</v>
      </c>
      <c r="P38" s="241" t="str">
        <f t="shared" si="0"/>
        <v>（①＋②）/（①＋③）</v>
      </c>
      <c r="Q38" s="241"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58">
        <v>100000</v>
      </c>
      <c r="I39" s="459"/>
      <c r="J39" s="266" t="s">
        <v>2141</v>
      </c>
      <c r="K39" s="254">
        <f>IF(H39="","",H39*VLOOKUP(G39,【参考】数式用!$A$4:$R$54,MATCH(P39,【参考】数式用!$M$3:$R$3,0)+12,FALSE))</f>
        <v>80000</v>
      </c>
      <c r="L39" s="255">
        <f>IF(H39="","",H39*VLOOKUP(G39,【参考】数式用!$A$4:$R$54,MATCH(Q39,【参考】数式用!$M$3:$R$3,0)+12,FALSE))</f>
        <v>20000</v>
      </c>
      <c r="O39" s="263" t="str">
        <f>VLOOKUP(G39,【参考】数式用!$A$4:$F$54,6,FALSE)</f>
        <v>介護予防認知症対応型共同生活介護_組合せ</v>
      </c>
      <c r="P39" s="241" t="str">
        <f t="shared" si="0"/>
        <v>（①＋②）/（①＋②＋③）</v>
      </c>
      <c r="Q39" s="241"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58">
        <v>100000</v>
      </c>
      <c r="I40" s="459"/>
      <c r="J40" s="266" t="s">
        <v>2148</v>
      </c>
      <c r="K40" s="254">
        <f>IF(H40="","",H40*VLOOKUP(G40,【参考】数式用!$A$4:$R$54,MATCH(P40,【参考】数式用!$M$3:$R$3,0)+12,FALSE))</f>
        <v>100000</v>
      </c>
      <c r="L40" s="255">
        <f>IF(H40="","",H40*VLOOKUP(G40,【参考】数式用!$A$4:$R$54,MATCH(Q40,【参考】数式用!$M$3:$R$3,0)+12,FALSE))</f>
        <v>0</v>
      </c>
      <c r="O40" s="263" t="str">
        <f>VLOOKUP(G40,【参考】数式用!$A$4:$F$54,6,FALSE)</f>
        <v>介護予防認知症対応型共同生活介護_短期利用型_組合せ</v>
      </c>
      <c r="P40" s="241" t="str">
        <f t="shared" si="0"/>
        <v>（①＋②）/（①）</v>
      </c>
      <c r="Q40" s="241"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60">
        <v>100000</v>
      </c>
      <c r="I41" s="461"/>
      <c r="J41" s="266" t="s">
        <v>2147</v>
      </c>
      <c r="K41" s="254">
        <f>IF(H41="","",H41*VLOOKUP(G41,【参考】数式用!$A$4:$R$54,MATCH(P41,【参考】数式用!$M$3:$R$3,0)+12,FALSE))</f>
        <v>77419.354838709682</v>
      </c>
      <c r="L41" s="255">
        <f>IF(H41="","",H41*VLOOKUP(G41,【参考】数式用!$A$4:$R$54,MATCH(Q41,【参考】数式用!$M$3:$R$3,0)+12,FALSE))</f>
        <v>22580.645161290326</v>
      </c>
      <c r="O41" s="263" t="str">
        <f>VLOOKUP(G41,【参考】数式用!$A$4:$F$54,6,FALSE)</f>
        <v>介護老人福祉施設_組合せ</v>
      </c>
      <c r="P41" s="241" t="str">
        <f t="shared" si="0"/>
        <v>（①＋②）/（①＋③）</v>
      </c>
      <c r="Q41" s="241"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58">
        <v>100000</v>
      </c>
      <c r="I42" s="459"/>
      <c r="J42" s="266" t="s">
        <v>2141</v>
      </c>
      <c r="K42" s="254">
        <f>IF(H42="","",H42*VLOOKUP(G42,【参考】数式用!$A$4:$R$54,MATCH(P42,【参考】数式用!$M$3:$R$3,0)+12,FALSE))</f>
        <v>82051.282051282047</v>
      </c>
      <c r="L42" s="255">
        <f>IF(H42="","",H42*VLOOKUP(G42,【参考】数式用!$A$4:$R$54,MATCH(Q42,【参考】数式用!$M$3:$R$3,0)+12,FALSE))</f>
        <v>17948.717948717949</v>
      </c>
      <c r="O42" s="263" t="str">
        <f>VLOOKUP(G42,【参考】数式用!$A$4:$F$54,6,FALSE)</f>
        <v>地域密着型介護老人福祉施設_組合せ</v>
      </c>
      <c r="P42" s="241" t="str">
        <f t="shared" si="0"/>
        <v>（①＋②）/（①＋②＋③）</v>
      </c>
      <c r="Q42" s="241"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58">
        <v>100000</v>
      </c>
      <c r="I43" s="459"/>
      <c r="J43" s="267" t="s">
        <v>2148</v>
      </c>
      <c r="K43" s="254">
        <f>IF(H43="","",H43*VLOOKUP(G43,【参考】数式用!$A$4:$R$54,MATCH(P43,【参考】数式用!$M$3:$R$3,0)+12,FALSE))</f>
        <v>100000</v>
      </c>
      <c r="L43" s="255">
        <f>IF(H43="","",H43*VLOOKUP(G43,【参考】数式用!$A$4:$R$54,MATCH(Q43,【参考】数式用!$M$3:$R$3,0)+12,FALSE))</f>
        <v>0</v>
      </c>
      <c r="O43" s="263" t="str">
        <f>VLOOKUP(G43,【参考】数式用!$A$4:$F$54,6,FALSE)</f>
        <v>短期入所生活介護_組合せ</v>
      </c>
      <c r="P43" s="241" t="str">
        <f t="shared" si="0"/>
        <v>（①＋②）/（①）</v>
      </c>
      <c r="Q43" s="241"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60">
        <v>100000</v>
      </c>
      <c r="I44" s="461"/>
      <c r="J44" s="266" t="s">
        <v>2147</v>
      </c>
      <c r="K44" s="254">
        <f>IF(H44="","",H44*VLOOKUP(G44,【参考】数式用!$A$4:$R$54,MATCH(P44,【参考】数式用!$M$3:$R$3,0)+12,FALSE))</f>
        <v>77419.354838709682</v>
      </c>
      <c r="L44" s="255">
        <f>IF(H44="","",H44*VLOOKUP(G44,【参考】数式用!$A$4:$R$54,MATCH(Q44,【参考】数式用!$M$3:$R$3,0)+12,FALSE))</f>
        <v>22580.645161290326</v>
      </c>
      <c r="O44" s="263" t="str">
        <f>VLOOKUP(G44,【参考】数式用!$A$4:$F$54,6,FALSE)</f>
        <v>介護予防短期入所生活介護_組合せ</v>
      </c>
      <c r="P44" s="241" t="str">
        <f t="shared" si="0"/>
        <v>（①＋②）/（①＋③）</v>
      </c>
      <c r="Q44" s="241"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58">
        <v>100000</v>
      </c>
      <c r="I45" s="459"/>
      <c r="J45" s="266" t="s">
        <v>2141</v>
      </c>
      <c r="K45" s="254">
        <f>IF(H45="","",H45*VLOOKUP(G45,【参考】数式用!$A$4:$R$54,MATCH(P45,【参考】数式用!$M$3:$R$3,0)+12,FALSE))</f>
        <v>84615.38461538461</v>
      </c>
      <c r="L45" s="255">
        <f>IF(H45="","",H45*VLOOKUP(G45,【参考】数式用!$A$4:$R$54,MATCH(Q45,【参考】数式用!$M$3:$R$3,0)+12,FALSE))</f>
        <v>15384.615384615385</v>
      </c>
      <c r="O45" s="263" t="str">
        <f>VLOOKUP(G45,【参考】数式用!$A$4:$F$54,6,FALSE)</f>
        <v>介護老人保健施設_組合せ</v>
      </c>
      <c r="P45" s="241" t="str">
        <f t="shared" si="0"/>
        <v>（①＋②）/（①＋②＋③）</v>
      </c>
      <c r="Q45" s="241"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58">
        <v>100000</v>
      </c>
      <c r="I46" s="459"/>
      <c r="J46" s="266" t="s">
        <v>2148</v>
      </c>
      <c r="K46" s="254">
        <f>IF(H46="","",H46*VLOOKUP(G46,【参考】数式用!$A$4:$R$54,MATCH(P46,【参考】数式用!$M$3:$R$3,0)+12,FALSE))</f>
        <v>100000</v>
      </c>
      <c r="L46" s="255">
        <f>IF(H46="","",H46*VLOOKUP(G46,【参考】数式用!$A$4:$R$54,MATCH(Q46,【参考】数式用!$M$3:$R$3,0)+12,FALSE))</f>
        <v>0</v>
      </c>
      <c r="O46" s="263" t="str">
        <f>VLOOKUP(G46,【参考】数式用!$A$4:$F$54,6,FALSE)</f>
        <v>短期入所療養介護_老健_組合せ</v>
      </c>
      <c r="P46" s="241" t="str">
        <f t="shared" si="0"/>
        <v>（①＋②）/（①）</v>
      </c>
      <c r="Q46" s="241"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60">
        <v>100000</v>
      </c>
      <c r="I47" s="461"/>
      <c r="J47" s="266" t="s">
        <v>2147</v>
      </c>
      <c r="K47" s="254">
        <f>IF(H47="","",H47*VLOOKUP(G47,【参考】数式用!$A$4:$R$54,MATCH(P47,【参考】数式用!$M$3:$R$3,0)+12,FALSE))</f>
        <v>80952.380952380947</v>
      </c>
      <c r="L47" s="255">
        <f>IF(H47="","",H47*VLOOKUP(G47,【参考】数式用!$A$4:$R$54,MATCH(Q47,【参考】数式用!$M$3:$R$3,0)+12,FALSE))</f>
        <v>19047.619047619046</v>
      </c>
      <c r="O47" s="263" t="str">
        <f>VLOOKUP(G47,【参考】数式用!$A$4:$F$54,6,FALSE)</f>
        <v>介護予防短期入所療養介護_老健_組合せ</v>
      </c>
      <c r="P47" s="241" t="str">
        <f t="shared" si="0"/>
        <v>（①＋②）/（①＋③）</v>
      </c>
      <c r="Q47" s="241"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58">
        <v>100000</v>
      </c>
      <c r="I48" s="459"/>
      <c r="J48" s="266" t="s">
        <v>2141</v>
      </c>
      <c r="K48" s="254">
        <f>IF(H48="","",H48*VLOOKUP(G48,【参考】数式用!$A$4:$R$54,MATCH(P48,【参考】数式用!$M$3:$R$3,0)+12,FALSE))</f>
        <v>88888.888888888891</v>
      </c>
      <c r="L48" s="255">
        <f>IF(H48="","",H48*VLOOKUP(G48,【参考】数式用!$A$4:$R$54,MATCH(Q48,【参考】数式用!$M$3:$R$3,0)+12,FALSE))</f>
        <v>11111.111111111111</v>
      </c>
      <c r="O48" s="263" t="str">
        <f>VLOOKUP(G48,【参考】数式用!$A$4:$F$54,6,FALSE)</f>
        <v>短期入所療養介護_病院等_組合せ</v>
      </c>
      <c r="P48" s="241" t="str">
        <f t="shared" si="0"/>
        <v>（①＋②）/（①＋②＋③）</v>
      </c>
      <c r="Q48" s="241"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58">
        <v>100000</v>
      </c>
      <c r="I49" s="459"/>
      <c r="J49" s="267" t="s">
        <v>2148</v>
      </c>
      <c r="K49" s="254">
        <f>IF(H49="","",H49*VLOOKUP(G49,【参考】数式用!$A$4:$R$54,MATCH(P49,【参考】数式用!$M$3:$R$3,0)+12,FALSE))</f>
        <v>100000</v>
      </c>
      <c r="L49" s="255">
        <f>IF(H49="","",H49*VLOOKUP(G49,【参考】数式用!$A$4:$R$54,MATCH(Q49,【参考】数式用!$M$3:$R$3,0)+12,FALSE))</f>
        <v>0</v>
      </c>
      <c r="O49" s="263" t="str">
        <f>VLOOKUP(G49,【参考】数式用!$A$4:$F$54,6,FALSE)</f>
        <v>介護予防短期入所療養介護_病院等_組合せ</v>
      </c>
      <c r="P49" s="241" t="str">
        <f t="shared" si="0"/>
        <v>（①＋②）/（①）</v>
      </c>
      <c r="Q49" s="241"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60">
        <v>100000</v>
      </c>
      <c r="I50" s="461"/>
      <c r="J50" s="266" t="s">
        <v>2147</v>
      </c>
      <c r="K50" s="254">
        <f>IF(H50="","",H50*VLOOKUP(G50,【参考】数式用!$A$4:$R$54,MATCH(P50,【参考】数式用!$M$3:$R$3,0)+12,FALSE))</f>
        <v>86666.666666666672</v>
      </c>
      <c r="L50" s="255">
        <f>IF(H50="","",H50*VLOOKUP(G50,【参考】数式用!$A$4:$R$54,MATCH(Q50,【参考】数式用!$M$3:$R$3,0)+12,FALSE))</f>
        <v>13333.333333333334</v>
      </c>
      <c r="O50" s="263" t="str">
        <f>VLOOKUP(G50,【参考】数式用!$A$4:$F$54,6,FALSE)</f>
        <v>介護医療院_組合せ</v>
      </c>
      <c r="P50" s="241" t="str">
        <f t="shared" si="0"/>
        <v>（①＋②）/（①＋③）</v>
      </c>
      <c r="Q50" s="241"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58">
        <v>100000</v>
      </c>
      <c r="I51" s="459"/>
      <c r="J51" s="266" t="s">
        <v>2141</v>
      </c>
      <c r="K51" s="254">
        <f>IF(H51="","",H51*VLOOKUP(G51,【参考】数式用!$A$4:$R$54,MATCH(P51,【参考】数式用!$M$3:$R$3,0)+12,FALSE))</f>
        <v>88888.888888888891</v>
      </c>
      <c r="L51" s="255">
        <f>IF(H51="","",H51*VLOOKUP(G51,【参考】数式用!$A$4:$R$54,MATCH(Q51,【参考】数式用!$M$3:$R$3,0)+12,FALSE))</f>
        <v>11111.111111111111</v>
      </c>
      <c r="O51" s="263" t="str">
        <f>VLOOKUP(G51,【参考】数式用!$A$4:$F$54,6,FALSE)</f>
        <v>短期入所療養介護 _医療院_組合せ</v>
      </c>
      <c r="P51" s="241" t="str">
        <f t="shared" si="0"/>
        <v>（①＋②）/（①＋②＋③）</v>
      </c>
      <c r="Q51" s="241"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58">
        <v>100000</v>
      </c>
      <c r="I52" s="459"/>
      <c r="J52" s="266" t="s">
        <v>2148</v>
      </c>
      <c r="K52" s="254">
        <f>IF(H52="","",H52*VLOOKUP(G52,【参考】数式用!$A$4:$R$54,MATCH(P52,【参考】数式用!$M$3:$R$3,0)+12,FALSE))</f>
        <v>100000</v>
      </c>
      <c r="L52" s="255">
        <f>IF(H52="","",H52*VLOOKUP(G52,【参考】数式用!$A$4:$R$54,MATCH(Q52,【参考】数式用!$M$3:$R$3,0)+12,FALSE))</f>
        <v>0</v>
      </c>
      <c r="O52" s="263" t="str">
        <f>VLOOKUP(G52,【参考】数式用!$A$4:$F$54,6,FALSE)</f>
        <v>介護予防短期入所療養介護_医療院_組合せ</v>
      </c>
      <c r="P52" s="241" t="str">
        <f t="shared" si="0"/>
        <v>（①＋②）/（①）</v>
      </c>
      <c r="Q52" s="241"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60">
        <v>100000</v>
      </c>
      <c r="I53" s="461"/>
      <c r="J53" s="266" t="s">
        <v>2147</v>
      </c>
      <c r="K53" s="254">
        <f>IF(H53="","",H53*VLOOKUP(G53,【参考】数式用!$A$4:$R$54,MATCH(P53,【参考】数式用!$M$3:$R$3,0)+12,FALSE))</f>
        <v>76470.588235294112</v>
      </c>
      <c r="L53" s="255">
        <f>IF(H53="","",H53*VLOOKUP(G53,【参考】数式用!$A$4:$R$54,MATCH(Q53,【参考】数式用!$M$3:$R$3,0)+12,FALSE))</f>
        <v>23529.411764705881</v>
      </c>
      <c r="O53" s="263" t="str">
        <f>VLOOKUP(G53,【参考】数式用!$A$4:$F$54,6,FALSE)</f>
        <v>訪問型サービス_独自_組合せ</v>
      </c>
      <c r="P53" s="241" t="str">
        <f t="shared" si="0"/>
        <v>（①＋②）/（①＋③）</v>
      </c>
      <c r="Q53" s="241"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58">
        <v>100000</v>
      </c>
      <c r="I54" s="459"/>
      <c r="J54" s="266" t="s">
        <v>2141</v>
      </c>
      <c r="K54" s="254">
        <f>IF(H54="","",H54*VLOOKUP(G54,【参考】数式用!$A$4:$R$54,MATCH(P54,【参考】数式用!$M$3:$R$3,0)+12,FALSE))</f>
        <v>81818.181818181809</v>
      </c>
      <c r="L54" s="255">
        <f>IF(H54="","",H54*VLOOKUP(G54,【参考】数式用!$A$4:$R$54,MATCH(Q54,【参考】数式用!$M$3:$R$3,0)+12,FALSE))</f>
        <v>18181.818181818184</v>
      </c>
      <c r="O54" s="263" t="str">
        <f>VLOOKUP(G54,【参考】数式用!$A$4:$F$54,6,FALSE)</f>
        <v>訪問型サービス_独自_定率_組合せ</v>
      </c>
      <c r="P54" s="241" t="str">
        <f t="shared" si="0"/>
        <v>（①＋②）/（①＋②＋③）</v>
      </c>
      <c r="Q54" s="241"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58">
        <v>100000</v>
      </c>
      <c r="I55" s="459"/>
      <c r="J55" s="267" t="s">
        <v>2148</v>
      </c>
      <c r="K55" s="254">
        <f>IF(H55="","",H55*VLOOKUP(G55,【参考】数式用!$A$4:$R$54,MATCH(P55,【参考】数式用!$M$3:$R$3,0)+12,FALSE))</f>
        <v>100000</v>
      </c>
      <c r="L55" s="255">
        <f>IF(H55="","",H55*VLOOKUP(G55,【参考】数式用!$A$4:$R$54,MATCH(Q55,【参考】数式用!$M$3:$R$3,0)+12,FALSE))</f>
        <v>0</v>
      </c>
      <c r="O55" s="263" t="str">
        <f>VLOOKUP(G55,【参考】数式用!$A$4:$F$54,6,FALSE)</f>
        <v>訪問型サービス_独自_定額_組合せ</v>
      </c>
      <c r="P55" s="241" t="str">
        <f t="shared" si="0"/>
        <v>（①＋②）/（①）</v>
      </c>
      <c r="Q55" s="241"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60">
        <v>100000</v>
      </c>
      <c r="I56" s="461"/>
      <c r="J56" s="266" t="s">
        <v>2147</v>
      </c>
      <c r="K56" s="254">
        <f>IF(H56="","",H56*VLOOKUP(G56,【参考】数式用!$A$4:$R$54,MATCH(P56,【参考】数式用!$M$3:$R$3,0)+12,FALSE))</f>
        <v>80769.230769230766</v>
      </c>
      <c r="L56" s="255">
        <f>IF(H56="","",H56*VLOOKUP(G56,【参考】数式用!$A$4:$R$54,MATCH(Q56,【参考】数式用!$M$3:$R$3,0)+12,FALSE))</f>
        <v>19230.76923076923</v>
      </c>
      <c r="O56" s="263" t="str">
        <f>VLOOKUP(G56,【参考】数式用!$A$4:$F$54,6,FALSE)</f>
        <v>通所型サービス_独自_組合せ</v>
      </c>
      <c r="P56" s="241" t="str">
        <f t="shared" si="0"/>
        <v>（①＋②）/（①＋③）</v>
      </c>
      <c r="Q56" s="241"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58">
        <v>100000</v>
      </c>
      <c r="I57" s="459"/>
      <c r="J57" s="266" t="s">
        <v>2141</v>
      </c>
      <c r="K57" s="254">
        <f>IF(H57="","",H57*VLOOKUP(G57,【参考】数式用!$A$4:$R$54,MATCH(P57,【参考】数式用!$M$3:$R$3,0)+12,FALSE))</f>
        <v>84375</v>
      </c>
      <c r="L57" s="255">
        <f>IF(H57="","",H57*VLOOKUP(G57,【参考】数式用!$A$4:$R$54,MATCH(Q57,【参考】数式用!$M$3:$R$3,0)+12,FALSE))</f>
        <v>15625</v>
      </c>
      <c r="O57" s="263" t="str">
        <f>VLOOKUP(G57,【参考】数式用!$A$4:$F$54,6,FALSE)</f>
        <v>通所型サービス_独自_定率_組合せ</v>
      </c>
      <c r="P57" s="241" t="str">
        <f t="shared" si="0"/>
        <v>（①＋②）/（①＋②＋③）</v>
      </c>
      <c r="Q57" s="241"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58">
        <v>100000</v>
      </c>
      <c r="I58" s="459"/>
      <c r="J58" s="266" t="s">
        <v>2148</v>
      </c>
      <c r="K58" s="254">
        <f>IF(H58="","",H58*VLOOKUP(G58,【参考】数式用!$A$4:$R$54,MATCH(P58,【参考】数式用!$M$3:$R$3,0)+12,FALSE))</f>
        <v>100000</v>
      </c>
      <c r="L58" s="255">
        <f>IF(H58="","",H58*VLOOKUP(G58,【参考】数式用!$A$4:$R$54,MATCH(Q58,【参考】数式用!$M$3:$R$3,0)+12,FALSE))</f>
        <v>0</v>
      </c>
      <c r="O58" s="263" t="str">
        <f>VLOOKUP(G58,【参考】数式用!$A$4:$F$54,6,FALSE)</f>
        <v>通所型サービス_独自_定額_組合せ</v>
      </c>
      <c r="P58" s="241" t="str">
        <f t="shared" si="0"/>
        <v>（①＋②）/（①）</v>
      </c>
      <c r="Q58" s="241"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60">
        <v>100000</v>
      </c>
      <c r="I59" s="461"/>
      <c r="J59" s="266" t="s">
        <v>2148</v>
      </c>
      <c r="K59" s="254">
        <f>IF(H59="","",H59*VLOOKUP(G59,【参考】数式用!$A$4:$R$54,MATCH(P59,【参考】数式用!$M$3:$R$3,0)+12,FALSE))</f>
        <v>100000</v>
      </c>
      <c r="L59" s="255">
        <f>IF(H59="","",H59*VLOOKUP(G59,【参考】数式用!$A$4:$R$54,MATCH(Q59,【参考】数式用!$M$3:$R$3,0)+12,FALSE))</f>
        <v>0</v>
      </c>
      <c r="O59" s="263" t="str">
        <f>VLOOKUP(G59,【参考】数式用!$A$4:$F$54,6,FALSE)</f>
        <v>介護予防ケアマネジメント_組合せ</v>
      </c>
      <c r="P59" s="241" t="str">
        <f t="shared" si="0"/>
        <v>（①＋②）/（①）</v>
      </c>
      <c r="Q59" s="241"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58">
        <v>100000</v>
      </c>
      <c r="I60" s="459"/>
      <c r="J60" s="266" t="s">
        <v>2148</v>
      </c>
      <c r="K60" s="254">
        <f>IF(H60="","",H60*VLOOKUP(G60,【参考】数式用!$A$4:$R$54,MATCH(P60,【参考】数式用!$M$3:$R$3,0)+12,FALSE))</f>
        <v>100000</v>
      </c>
      <c r="L60" s="255">
        <f>IF(H60="","",H60*VLOOKUP(G60,【参考】数式用!$A$4:$R$54,MATCH(Q60,【参考】数式用!$M$3:$R$3,0)+12,FALSE))</f>
        <v>0</v>
      </c>
      <c r="O60" s="263" t="str">
        <f>VLOOKUP(G60,【参考】数式用!$A$4:$F$54,6,FALSE)</f>
        <v>訪問看護組合せ</v>
      </c>
      <c r="P60" s="241" t="str">
        <f t="shared" si="0"/>
        <v>（①＋②）/（①）</v>
      </c>
      <c r="Q60" s="241"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58">
        <v>100000</v>
      </c>
      <c r="I61" s="459"/>
      <c r="J61" s="267" t="s">
        <v>2148</v>
      </c>
      <c r="K61" s="254">
        <f>IF(H61="","",H61*VLOOKUP(G61,【参考】数式用!$A$4:$R$54,MATCH(P61,【参考】数式用!$M$3:$R$3,0)+12,FALSE))</f>
        <v>100000</v>
      </c>
      <c r="L61" s="255">
        <f>IF(H61="","",H61*VLOOKUP(G61,【参考】数式用!$A$4:$R$54,MATCH(Q61,【参考】数式用!$M$3:$R$3,0)+12,FALSE))</f>
        <v>0</v>
      </c>
      <c r="O61" s="263" t="str">
        <f>VLOOKUP(G61,【参考】数式用!$A$4:$F$54,6,FALSE)</f>
        <v>介護予防訪問看護_組合せ</v>
      </c>
      <c r="P61" s="241" t="str">
        <f t="shared" si="0"/>
        <v>（①＋②）/（①）</v>
      </c>
      <c r="Q61" s="241"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60">
        <v>100000</v>
      </c>
      <c r="I62" s="461"/>
      <c r="J62" s="266" t="s">
        <v>2148</v>
      </c>
      <c r="K62" s="254">
        <f>IF(H62="","",H62*VLOOKUP(G62,【参考】数式用!$A$4:$R$54,MATCH(P62,【参考】数式用!$M$3:$R$3,0)+12,FALSE))</f>
        <v>100000</v>
      </c>
      <c r="L62" s="255">
        <f>IF(H62="","",H62*VLOOKUP(G62,【参考】数式用!$A$4:$R$54,MATCH(Q62,【参考】数式用!$M$3:$R$3,0)+12,FALSE))</f>
        <v>0</v>
      </c>
      <c r="O62" s="263" t="str">
        <f>VLOOKUP(G62,【参考】数式用!$A$4:$F$54,6,FALSE)</f>
        <v>訪問リハビリテーション組合せ</v>
      </c>
      <c r="P62" s="241" t="str">
        <f t="shared" si="0"/>
        <v>（①＋②）/（①）</v>
      </c>
      <c r="Q62" s="241"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58">
        <v>100000</v>
      </c>
      <c r="I63" s="459"/>
      <c r="J63" s="266" t="s">
        <v>2148</v>
      </c>
      <c r="K63" s="254">
        <f>IF(H63="","",H63*VLOOKUP(G63,【参考】数式用!$A$4:$R$54,MATCH(P63,【参考】数式用!$M$3:$R$3,0)+12,FALSE))</f>
        <v>100000</v>
      </c>
      <c r="L63" s="255">
        <f>IF(H63="","",H63*VLOOKUP(G63,【参考】数式用!$A$4:$R$54,MATCH(Q63,【参考】数式用!$M$3:$R$3,0)+12,FALSE))</f>
        <v>0</v>
      </c>
      <c r="O63" s="263" t="str">
        <f>VLOOKUP(G63,【参考】数式用!$A$4:$F$54,6,FALSE)</f>
        <v>介護予防訪問リハビリテーション_組合せ</v>
      </c>
      <c r="P63" s="241" t="str">
        <f t="shared" si="0"/>
        <v>（①＋②）/（①）</v>
      </c>
      <c r="Q63" s="241"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58">
        <v>100000</v>
      </c>
      <c r="I64" s="459"/>
      <c r="J64" s="266" t="s">
        <v>2148</v>
      </c>
      <c r="K64" s="254">
        <f>IF(H64="","",H64*VLOOKUP(G64,【参考】数式用!$A$4:$R$54,MATCH(P64,【参考】数式用!$M$3:$R$3,0)+12,FALSE))</f>
        <v>100000</v>
      </c>
      <c r="L64" s="255">
        <f>IF(H64="","",H64*VLOOKUP(G64,【参考】数式用!$A$4:$R$54,MATCH(Q64,【参考】数式用!$M$3:$R$3,0)+12,FALSE))</f>
        <v>0</v>
      </c>
      <c r="O64" s="263" t="str">
        <f>VLOOKUP(G64,【参考】数式用!$A$4:$F$54,6,FALSE)</f>
        <v>居宅介護支援_組合せ</v>
      </c>
      <c r="P64" s="241" t="str">
        <f t="shared" si="0"/>
        <v>（①＋②）/（①）</v>
      </c>
      <c r="Q64" s="241"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60">
        <v>100000</v>
      </c>
      <c r="I65" s="461"/>
      <c r="J65" s="266" t="s">
        <v>2148</v>
      </c>
      <c r="K65" s="254">
        <f>IF(H65="","",H65*VLOOKUP(G65,【参考】数式用!$A$4:$R$54,MATCH(P65,【参考】数式用!$M$3:$R$3,0)+12,FALSE))</f>
        <v>100000</v>
      </c>
      <c r="L65" s="255">
        <f>IF(H65="","",H65*VLOOKUP(G65,【参考】数式用!$A$4:$R$54,MATCH(Q65,【参考】数式用!$M$3:$R$3,0)+12,FALSE))</f>
        <v>0</v>
      </c>
      <c r="O65" s="263" t="str">
        <f>VLOOKUP(G65,【参考】数式用!$A$4:$F$54,6,FALSE)</f>
        <v>介護予防支援_組合せ</v>
      </c>
      <c r="P65" s="241" t="str">
        <f t="shared" si="0"/>
        <v>（①＋②）/（①）</v>
      </c>
      <c r="Q65" s="241"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8"/>
      <c r="I66" s="459"/>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8"/>
      <c r="I67" s="459"/>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60"/>
      <c r="I68" s="461"/>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8"/>
      <c r="I69" s="459"/>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8"/>
      <c r="I70" s="459"/>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60"/>
      <c r="I71" s="461"/>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8"/>
      <c r="I72" s="459"/>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8"/>
      <c r="I73" s="459"/>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60"/>
      <c r="I74" s="461"/>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8"/>
      <c r="I75" s="459"/>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56"/>
      <c r="I76" s="457"/>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56"/>
      <c r="I77" s="457"/>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56"/>
      <c r="I78" s="457"/>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56"/>
      <c r="I79" s="457"/>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56"/>
      <c r="I80" s="457"/>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56"/>
      <c r="I81" s="457"/>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56"/>
      <c r="I82" s="457"/>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56"/>
      <c r="I83" s="457"/>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56"/>
      <c r="I84" s="457"/>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56"/>
      <c r="I85" s="457"/>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56"/>
      <c r="I86" s="457"/>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56"/>
      <c r="I87" s="457"/>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56"/>
      <c r="I88" s="457"/>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56"/>
      <c r="I89" s="457"/>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56"/>
      <c r="I90" s="457"/>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56"/>
      <c r="I91" s="457"/>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56"/>
      <c r="I92" s="457"/>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56"/>
      <c r="I93" s="457"/>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56"/>
      <c r="I94" s="457"/>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56"/>
      <c r="I95" s="457"/>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56"/>
      <c r="I96" s="457"/>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56"/>
      <c r="I97" s="457"/>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56"/>
      <c r="I98" s="457"/>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56"/>
      <c r="I99" s="457"/>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56"/>
      <c r="I100" s="457"/>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56"/>
      <c r="I101" s="457"/>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56"/>
      <c r="I102" s="457"/>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56"/>
      <c r="I103" s="457"/>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56"/>
      <c r="I104" s="457"/>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56"/>
      <c r="I105" s="457"/>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56"/>
      <c r="I106" s="457"/>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56"/>
      <c r="I107" s="457"/>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56"/>
      <c r="I108" s="457"/>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56"/>
      <c r="I109" s="457"/>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56"/>
      <c r="I110" s="457"/>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56"/>
      <c r="I111" s="457"/>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56"/>
      <c r="I112" s="457"/>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56"/>
      <c r="I113" s="457"/>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62"/>
      <c r="I114" s="463"/>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26" t="s">
        <v>1851</v>
      </c>
      <c r="B2" s="528" t="s">
        <v>1874</v>
      </c>
      <c r="C2" s="520" t="s">
        <v>1852</v>
      </c>
      <c r="D2" s="521"/>
      <c r="E2" s="521"/>
      <c r="F2" s="518"/>
      <c r="G2" s="520" t="s">
        <v>1875</v>
      </c>
      <c r="H2" s="521"/>
      <c r="I2" s="521"/>
      <c r="J2" s="521"/>
      <c r="K2" s="521"/>
      <c r="L2" s="521"/>
      <c r="M2" s="520" t="s">
        <v>2142</v>
      </c>
      <c r="N2" s="521"/>
      <c r="O2" s="521"/>
      <c r="P2" s="521"/>
      <c r="Q2" s="521"/>
      <c r="R2" s="530"/>
      <c r="S2" s="518" t="s">
        <v>1876</v>
      </c>
      <c r="T2"/>
      <c r="U2" s="3" t="s">
        <v>31</v>
      </c>
      <c r="W2" s="3" t="s">
        <v>31</v>
      </c>
      <c r="X2" s="8" t="s">
        <v>80</v>
      </c>
      <c r="Z2" s="117" t="s">
        <v>81</v>
      </c>
      <c r="AB2" s="13" t="s">
        <v>82</v>
      </c>
    </row>
    <row r="3" spans="1:28" ht="23.25" thickBot="1">
      <c r="A3" s="527"/>
      <c r="B3" s="529"/>
      <c r="C3" s="143" t="s">
        <v>1853</v>
      </c>
      <c r="D3" s="144" t="s">
        <v>66</v>
      </c>
      <c r="E3" s="170" t="s">
        <v>67</v>
      </c>
      <c r="F3" s="519"/>
      <c r="G3" s="523" t="s">
        <v>1877</v>
      </c>
      <c r="H3" s="524"/>
      <c r="I3" s="525"/>
      <c r="J3" s="172" t="s">
        <v>1878</v>
      </c>
      <c r="K3" s="173" t="s">
        <v>1879</v>
      </c>
      <c r="L3" s="174" t="s">
        <v>1880</v>
      </c>
      <c r="M3" s="143" t="s">
        <v>2143</v>
      </c>
      <c r="N3" s="144" t="s">
        <v>2144</v>
      </c>
      <c r="O3" s="144" t="s">
        <v>2145</v>
      </c>
      <c r="P3" s="144" t="s">
        <v>2146</v>
      </c>
      <c r="Q3" s="144" t="s">
        <v>2149</v>
      </c>
      <c r="R3" s="249" t="s">
        <v>2150</v>
      </c>
      <c r="S3" s="522"/>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7"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K47" s="56"/>
    </row>
    <row r="48" spans="1:37"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K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BD0FA68-1E95-477F-AD9C-4A96763D91F5}"/>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2026-03-30T05:50:55Z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