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6年\R6.4月部長会議資料\4_HP公表用作成\"/>
    </mc:Choice>
  </mc:AlternateContent>
  <bookViews>
    <workbookView xWindow="0" yWindow="0" windowWidth="28800" windowHeight="12315" tabRatio="932" firstSheet="1" activeTab="1"/>
  </bookViews>
  <sheets>
    <sheet name="【手持ち】グラフ" sheetId="12" state="hidden" r:id="rId1"/>
    <sheet name="【提出】統計表 (公表用)" sheetId="13" r:id="rId2"/>
    <sheet name="【提出】統計表 (2)" sheetId="10" state="hidden" r:id="rId3"/>
  </sheets>
  <externalReferences>
    <externalReference r:id="rId4"/>
    <externalReference r:id="rId5"/>
  </externalReferences>
  <definedNames>
    <definedName name="_xlnm.Print_Area" localSheetId="0">【手持ち】グラフ!$A$1:$AZ$46</definedName>
    <definedName name="_xlnm.Print_Area" localSheetId="2">'【提出】統計表 (2)'!$A$1:$G$10</definedName>
    <definedName name="_xlnm.Print_Area" localSheetId="1">'【提出】統計表 (公表用)'!$A$1:$K$39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J8" i="13" l="1"/>
  <c r="I8" i="13"/>
  <c r="H8" i="13"/>
  <c r="G8" i="13"/>
  <c r="F8" i="13"/>
  <c r="E8" i="13"/>
  <c r="D8" i="13"/>
  <c r="C8" i="13"/>
  <c r="B8" i="13"/>
  <c r="K8" i="13" s="1"/>
  <c r="J7" i="13"/>
  <c r="I7" i="13"/>
  <c r="H7" i="13"/>
  <c r="G7" i="13"/>
  <c r="F7" i="13"/>
  <c r="E7" i="13"/>
  <c r="D7" i="13"/>
  <c r="C7" i="13"/>
  <c r="B7" i="13"/>
  <c r="K7" i="13" s="1"/>
  <c r="A26" i="13" l="1"/>
  <c r="C12" i="13" l="1"/>
  <c r="D12" i="13"/>
  <c r="E12" i="13"/>
  <c r="F12" i="13"/>
  <c r="G12" i="13"/>
  <c r="H12" i="13"/>
  <c r="I12" i="13"/>
  <c r="J12" i="13"/>
  <c r="A23" i="13" l="1"/>
  <c r="D21" i="13" l="1"/>
  <c r="A20" i="13" l="1"/>
  <c r="A19" i="13"/>
  <c r="B24" i="13" l="1"/>
  <c r="C24" i="13"/>
  <c r="D24" i="13"/>
  <c r="E24" i="13"/>
  <c r="F24" i="13"/>
  <c r="G24" i="13"/>
  <c r="H24" i="13"/>
  <c r="I24" i="13"/>
  <c r="E21" i="13" l="1"/>
  <c r="A38" i="13" l="1"/>
  <c r="A32" i="13"/>
  <c r="A31" i="13"/>
  <c r="C27" i="13" l="1"/>
  <c r="D27" i="13"/>
  <c r="E27" i="13"/>
  <c r="F27" i="13"/>
  <c r="G27" i="13"/>
  <c r="H27" i="13"/>
  <c r="I27" i="13"/>
  <c r="B27" i="13"/>
  <c r="C21" i="13"/>
  <c r="F21" i="13"/>
  <c r="G21" i="13"/>
  <c r="B21" i="13"/>
  <c r="C15" i="13"/>
  <c r="D15" i="13"/>
  <c r="E15" i="13"/>
  <c r="F15" i="13"/>
  <c r="G15" i="13"/>
  <c r="H15" i="13"/>
  <c r="I15" i="13"/>
  <c r="J15" i="13"/>
  <c r="C9" i="13"/>
  <c r="D9" i="13"/>
  <c r="E9" i="13"/>
  <c r="F9" i="13"/>
  <c r="G9" i="13"/>
  <c r="H9" i="13"/>
  <c r="I9" i="13"/>
  <c r="J9" i="13"/>
  <c r="B38" i="13" l="1"/>
  <c r="B35" i="13" l="1"/>
  <c r="A39" i="13" l="1"/>
  <c r="A36" i="13"/>
  <c r="A33" i="13"/>
  <c r="A35" i="13"/>
  <c r="AS26" i="12" l="1"/>
  <c r="BQ19" i="12"/>
  <c r="BQ18" i="12"/>
  <c r="BX15" i="12" s="1"/>
  <c r="BQ15" i="12" s="1"/>
  <c r="BW15" i="12"/>
  <c r="BV15" i="12"/>
  <c r="BW14" i="12"/>
  <c r="BV14" i="12"/>
  <c r="BT14" i="12"/>
  <c r="BS14" i="12"/>
  <c r="BW13" i="12"/>
  <c r="BV13" i="12"/>
  <c r="BT13" i="12"/>
  <c r="BS13" i="12"/>
  <c r="BW12" i="12"/>
  <c r="BV12" i="12"/>
  <c r="BT12" i="12"/>
  <c r="BS12" i="12"/>
  <c r="BW11" i="12"/>
  <c r="BV11" i="12"/>
  <c r="BT11" i="12"/>
  <c r="BS11" i="12"/>
  <c r="BW10" i="12"/>
  <c r="BV10" i="12"/>
  <c r="BT10" i="12"/>
  <c r="BS10" i="12"/>
  <c r="BW9" i="12"/>
  <c r="BV9" i="12"/>
  <c r="BT9" i="12"/>
  <c r="BS9" i="12"/>
  <c r="BW8" i="12"/>
  <c r="BV8" i="12"/>
  <c r="BS8" i="12"/>
  <c r="BH8" i="12"/>
  <c r="BX7" i="12"/>
  <c r="BW7" i="12"/>
  <c r="BV7" i="12"/>
  <c r="BS7" i="12"/>
  <c r="BW6" i="12"/>
  <c r="BV6" i="12"/>
  <c r="BS6" i="12"/>
  <c r="BW5" i="12"/>
  <c r="BV5" i="12"/>
  <c r="BT5" i="12"/>
  <c r="BS5" i="12"/>
  <c r="BW4" i="12"/>
  <c r="BV4" i="12"/>
  <c r="BS4" i="12"/>
  <c r="O2" i="12"/>
  <c r="BQ11" i="12" l="1"/>
  <c r="O3" i="12" s="1"/>
  <c r="BX11" i="12"/>
  <c r="BX6" i="12"/>
  <c r="BT4" i="12"/>
  <c r="BX5" i="12"/>
  <c r="BX10" i="12"/>
  <c r="BQ10" i="12" s="1"/>
  <c r="BX14" i="12"/>
  <c r="BQ14" i="12" s="1"/>
  <c r="BT8" i="12"/>
  <c r="BQ8" i="12" s="1"/>
  <c r="BT7" i="12"/>
  <c r="BQ7" i="12" s="1"/>
  <c r="BX9" i="12"/>
  <c r="BQ9" i="12" s="1"/>
  <c r="BX13" i="12"/>
  <c r="BQ13" i="12" s="1"/>
  <c r="BX4" i="12"/>
  <c r="BT6" i="12"/>
  <c r="BX8" i="12"/>
  <c r="BX12" i="12"/>
  <c r="BQ12" i="12" s="1"/>
  <c r="E6" i="10" l="1"/>
  <c r="E7" i="10"/>
  <c r="D6" i="10"/>
  <c r="D7" i="10"/>
  <c r="A9" i="10"/>
  <c r="A8" i="10"/>
  <c r="A6" i="10"/>
  <c r="A7" i="10"/>
  <c r="BL28" i="12" l="1"/>
  <c r="BL27" i="12" l="1"/>
  <c r="AK27" i="12" s="1"/>
  <c r="D9" i="10" l="1"/>
  <c r="E9" i="10"/>
  <c r="C6" i="10" l="1"/>
  <c r="B6" i="10" l="1"/>
  <c r="F6" i="10"/>
  <c r="D8" i="10"/>
  <c r="A2" i="10"/>
  <c r="C7" i="10" l="1"/>
  <c r="B7" i="10" l="1"/>
  <c r="C9" i="10" l="1"/>
  <c r="B9" i="10"/>
  <c r="F7" i="10" l="1"/>
  <c r="F9" i="10" l="1"/>
  <c r="AB25" i="12" l="1"/>
  <c r="AB6" i="12" l="1"/>
  <c r="E8" i="10" l="1"/>
  <c r="C8" i="10" l="1"/>
  <c r="B9" i="13" l="1"/>
  <c r="B12" i="13"/>
  <c r="B15" i="13"/>
  <c r="B31" i="13"/>
  <c r="K12" i="13"/>
  <c r="K15" i="13"/>
  <c r="K9" i="13"/>
  <c r="B36" i="13" l="1"/>
  <c r="B39" i="13"/>
  <c r="H21" i="13"/>
  <c r="B32" i="13" l="1"/>
  <c r="I21" i="13" l="1"/>
  <c r="B33" i="13"/>
  <c r="B25" i="12"/>
  <c r="B6" i="12"/>
</calcChain>
</file>

<file path=xl/sharedStrings.xml><?xml version="1.0" encoding="utf-8"?>
<sst xmlns="http://schemas.openxmlformats.org/spreadsheetml/2006/main" count="94" uniqueCount="63">
  <si>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</si>
  <si>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</si>
  <si>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</si>
  <si>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</si>
  <si>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</si>
  <si>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</si>
  <si>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</si>
  <si>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</si>
  <si>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</si>
  <si>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</si>
  <si>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</si>
  <si>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</si>
  <si>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</si>
  <si>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</si>
  <si>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</si>
  <si>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</si>
  <si>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</si>
  <si>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5"/>
  </si>
  <si>
    <t>合計</t>
  </si>
  <si>
    <t>屋内施設</t>
    <rPh sb="0" eb="2">
      <t>オクナイ</t>
    </rPh>
    <rPh sb="2" eb="4">
      <t>シセツ</t>
    </rPh>
    <phoneticPr fontId="1"/>
  </si>
  <si>
    <t>屋外施設</t>
    <rPh sb="0" eb="2">
      <t>オクガイ</t>
    </rPh>
    <rPh sb="2" eb="4">
      <t>シセツ</t>
    </rPh>
    <phoneticPr fontId="1"/>
  </si>
  <si>
    <t>処理年月</t>
    <rPh sb="0" eb="2">
      <t>ショリ</t>
    </rPh>
    <rPh sb="2" eb="3">
      <t>ネン</t>
    </rPh>
    <rPh sb="3" eb="4">
      <t>ツキ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</si>
  <si>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</si>
  <si>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</si>
  <si>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</si>
  <si>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%</t>
    <phoneticPr fontId="1"/>
  </si>
  <si>
    <t>対象施設</t>
    <rPh sb="0" eb="2">
      <t>タイショウ</t>
    </rPh>
    <rPh sb="2" eb="4">
      <t>シセツ</t>
    </rPh>
    <phoneticPr fontId="1"/>
  </si>
  <si>
    <t>前段</t>
    <rPh sb="0" eb="2">
      <t>ゼンダン</t>
    </rPh>
    <phoneticPr fontId="1"/>
  </si>
  <si>
    <t>後段</t>
    <rPh sb="0" eb="2">
      <t>コウダン</t>
    </rPh>
    <phoneticPr fontId="1"/>
  </si>
  <si>
    <t>文章</t>
    <rPh sb="0" eb="2">
      <t>ブンショウ</t>
    </rPh>
    <phoneticPr fontId="1"/>
  </si>
  <si>
    <t>、</t>
    <phoneticPr fontId="1"/>
  </si>
  <si>
    <t>令和</t>
    <rPh sb="0" eb="2">
      <t>レイワ</t>
    </rPh>
    <phoneticPr fontId="1"/>
  </si>
  <si>
    <t>平成３１年</t>
    <rPh sb="0" eb="2">
      <t>ヘイセイ</t>
    </rPh>
    <rPh sb="4" eb="5">
      <t>ネン</t>
    </rPh>
    <phoneticPr fontId="1"/>
  </si>
  <si>
    <t>四国</t>
  </si>
  <si>
    <t>呼称</t>
    <rPh sb="0" eb="2">
      <t>コショウ</t>
    </rPh>
    <phoneticPr fontId="1"/>
  </si>
  <si>
    <t>速報</t>
    <rPh sb="0" eb="2">
      <t>ソクホウ</t>
    </rPh>
    <phoneticPr fontId="1"/>
  </si>
  <si>
    <t xml:space="preserve">   ※発地別延べ宿泊者数は、2次速報の公表時に大きく変更されることがあります。</t>
    <rPh sb="16" eb="17">
      <t>ジ</t>
    </rPh>
    <rPh sb="24" eb="25">
      <t>オオ</t>
    </rPh>
    <rPh sb="27" eb="29">
      <t>ヘンコウ</t>
    </rPh>
    <phoneticPr fontId="5"/>
  </si>
  <si>
    <t>【国内】</t>
    <phoneticPr fontId="1"/>
  </si>
  <si>
    <t>【国外】</t>
    <phoneticPr fontId="1"/>
  </si>
  <si>
    <t>【全体】</t>
    <phoneticPr fontId="1"/>
  </si>
  <si>
    <t>ー</t>
    <phoneticPr fontId="1"/>
  </si>
  <si>
    <t>※170施設推計</t>
    <rPh sb="4" eb="6">
      <t>シセツ</t>
    </rPh>
    <rPh sb="6" eb="8">
      <t>スイケイ</t>
    </rPh>
    <phoneticPr fontId="1"/>
  </si>
  <si>
    <t>うち韓国</t>
    <phoneticPr fontId="1"/>
  </si>
  <si>
    <t>うち欧米豪その他</t>
    <rPh sb="2" eb="5">
      <t>オウベイゴウ</t>
    </rPh>
    <rPh sb="7" eb="8">
      <t>タ</t>
    </rPh>
    <phoneticPr fontId="1"/>
  </si>
  <si>
    <t>速</t>
    <rPh sb="0" eb="1">
      <t>ソク</t>
    </rPh>
    <phoneticPr fontId="1"/>
  </si>
  <si>
    <t>令和元年</t>
    <rPh sb="0" eb="2">
      <t>レイワ</t>
    </rPh>
    <rPh sb="2" eb="4">
      <t>ガンネン</t>
    </rPh>
    <phoneticPr fontId="1"/>
  </si>
  <si>
    <t>平成３１年４月、令和元年５月～１２月速速報、令和２年１月～３月速速報</t>
    <rPh sb="13" eb="14">
      <t>ガツ</t>
    </rPh>
    <phoneticPr fontId="1"/>
  </si>
  <si>
    <t>平成３１年３月～４月、令和元年５月～１２月速速報、令和２年１月～２月速速報</t>
    <rPh sb="9" eb="10">
      <t>ガツ</t>
    </rPh>
    <rPh sb="16" eb="17">
      <t>ガツ</t>
    </rPh>
    <phoneticPr fontId="1"/>
  </si>
  <si>
    <t>平成３１年２月～４月、令和元年５月～１２月速速報、令和２年１月速速報</t>
    <rPh sb="9" eb="10">
      <t>ガツ</t>
    </rPh>
    <rPh sb="11" eb="13">
      <t>レイワ</t>
    </rPh>
    <rPh sb="13" eb="15">
      <t>ガンネン</t>
    </rPh>
    <rPh sb="16" eb="17">
      <t>ガツ</t>
    </rPh>
    <phoneticPr fontId="1"/>
  </si>
  <si>
    <t>前年同月比</t>
  </si>
  <si>
    <t>(コロナ禍前)令和元年同月比</t>
  </si>
  <si>
    <t>前月比</t>
  </si>
  <si>
    <t>【国外】</t>
  </si>
  <si>
    <t>タイ</t>
  </si>
  <si>
    <t>欧米豪その他</t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</si>
  <si>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</si>
  <si>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1"/>
  </si>
  <si>
    <t>　　　　　　①調査対象施設は従業員数10人以上の全施設（189施設　令和6年1月時点）</t>
    <phoneticPr fontId="9"/>
  </si>
  <si>
    <t>令和６年４月　発地別延べ宿泊者数割合</t>
    <phoneticPr fontId="1"/>
  </si>
  <si>
    <t>令和６年４月（速報値）</t>
    <phoneticPr fontId="1"/>
  </si>
  <si>
    <t>令和５年４月（速報値）</t>
    <phoneticPr fontId="1"/>
  </si>
  <si>
    <t>令和元年４月（確報値）</t>
    <phoneticPr fontId="1"/>
  </si>
  <si>
    <t>令和６年３月（速報値）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</si>
</sst>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.0;[Red]\-#,##0.0"/>
    <numFmt numFmtId="177" formatCode="#,##0_);[Red]\(#,##0\)"/>
    <numFmt numFmtId="178" formatCode="#,##0.0;&quot;▲ &quot;#,##0.0"/>
    <numFmt numFmtId="179" formatCode="#,##0.0_);[Red]\(#,##0.0\)"/>
    <numFmt numFmtId="180" formatCode="#,##0.00_);[Red]\(#,##0.00\)"/>
    <numFmt numFmtId="181" formatCode="&quot;＋ &quot;#,##0.0;&quot;▲ &quot;#,##0.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HGSｺﾞｼｯｸM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3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shrinkToFit="1"/>
    </xf>
    <xf numFmtId="3" fontId="13" fillId="0" borderId="0" xfId="0" applyNumberFormat="1" applyFont="1">
      <alignment vertical="center"/>
    </xf>
    <xf numFmtId="10" fontId="13" fillId="0" borderId="0" xfId="0" applyNumberFormat="1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77" fontId="15" fillId="0" borderId="5" xfId="2" applyNumberFormat="1" applyFont="1" applyFill="1" applyBorder="1" applyProtection="1">
      <alignment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4" fillId="0" borderId="2" xfId="1" applyNumberFormat="1" applyFont="1" applyBorder="1" applyAlignment="1">
      <alignment horizontal="right" vertical="center" indent="1"/>
    </xf>
    <xf numFmtId="178" fontId="14" fillId="0" borderId="0" xfId="1" applyNumberFormat="1" applyFont="1" applyBorder="1" applyAlignment="1">
      <alignment horizontal="right" vertical="center" indent="1"/>
    </xf>
    <xf numFmtId="180" fontId="13" fillId="0" borderId="0" xfId="0" applyNumberFormat="1" applyFont="1">
      <alignment vertical="center"/>
    </xf>
    <xf numFmtId="176" fontId="15" fillId="0" borderId="0" xfId="4" applyNumberFormat="1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5" fillId="0" borderId="4" xfId="0" applyNumberFormat="1" applyFont="1" applyFill="1" applyBorder="1" applyAlignment="1" applyProtection="1">
      <alignment vertical="center"/>
    </xf>
    <xf numFmtId="177" fontId="15" fillId="0" borderId="5" xfId="2" applyNumberFormat="1" applyFont="1" applyBorder="1" applyProtection="1">
      <alignment vertical="center"/>
    </xf>
    <xf numFmtId="177" fontId="15" fillId="0" borderId="6" xfId="0" applyNumberFormat="1" applyFont="1" applyFill="1" applyBorder="1" applyProtection="1">
      <alignment vertical="center"/>
      <protection locked="0"/>
    </xf>
    <xf numFmtId="177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79" fontId="15" fillId="0" borderId="14" xfId="2" applyNumberFormat="1" applyFont="1" applyBorder="1">
      <alignment vertical="center"/>
    </xf>
    <xf numFmtId="177" fontId="15" fillId="0" borderId="7" xfId="0" applyNumberFormat="1" applyFont="1" applyFill="1" applyBorder="1" applyAlignment="1" applyProtection="1">
      <alignment vertical="center"/>
    </xf>
    <xf numFmtId="177" fontId="15" fillId="0" borderId="7" xfId="2" applyNumberFormat="1" applyFont="1" applyBorder="1" applyProtection="1">
      <alignment vertical="center"/>
    </xf>
    <xf numFmtId="177" fontId="15" fillId="0" borderId="7" xfId="2" applyNumberFormat="1" applyFont="1" applyFill="1" applyBorder="1" applyProtection="1">
      <alignment vertical="center"/>
      <protection locked="0"/>
    </xf>
    <xf numFmtId="177" fontId="15" fillId="0" borderId="7" xfId="2" applyNumberFormat="1" applyFont="1" applyFill="1" applyBorder="1" applyAlignment="1" applyProtection="1">
      <alignment vertical="center"/>
      <protection locked="0"/>
    </xf>
    <xf numFmtId="178" fontId="15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indent="1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3" fillId="0" borderId="19" xfId="6" applyFont="1" applyBorder="1">
      <alignment vertical="center"/>
    </xf>
    <xf numFmtId="0" fontId="13" fillId="0" borderId="0" xfId="6" applyFont="1" applyBorder="1">
      <alignment vertical="center"/>
    </xf>
    <xf numFmtId="0" fontId="15" fillId="0" borderId="19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177" fontId="15" fillId="0" borderId="0" xfId="2" applyNumberFormat="1" applyFont="1" applyFill="1" applyBorder="1" applyAlignment="1" applyProtection="1">
      <alignment horizontal="right" vertical="center"/>
    </xf>
    <xf numFmtId="177" fontId="15" fillId="0" borderId="0" xfId="2" applyNumberFormat="1" applyFont="1" applyBorder="1" applyProtection="1">
      <alignment vertical="center"/>
      <protection locked="0"/>
    </xf>
    <xf numFmtId="181" fontId="14" fillId="0" borderId="0" xfId="1" applyNumberFormat="1" applyFont="1" applyBorder="1" applyAlignment="1">
      <alignment horizontal="center" vertical="center" shrinkToFit="1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 wrapText="1"/>
    </xf>
    <xf numFmtId="3" fontId="13" fillId="0" borderId="0" xfId="6" applyNumberFormat="1" applyFont="1" applyBorder="1">
      <alignment vertical="center"/>
    </xf>
    <xf numFmtId="38" fontId="13" fillId="0" borderId="0" xfId="6" applyNumberFormat="1" applyFont="1" applyBorder="1">
      <alignment vertical="center"/>
    </xf>
    <xf numFmtId="10" fontId="13" fillId="0" borderId="0" xfId="6" applyNumberFormat="1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6" applyFont="1" applyFill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3" fontId="13" fillId="0" borderId="0" xfId="6" applyNumberFormat="1" applyFont="1" applyFill="1">
      <alignment vertical="center"/>
    </xf>
    <xf numFmtId="38" fontId="13" fillId="0" borderId="0" xfId="7" applyFont="1" applyFill="1" applyBorder="1">
      <alignment vertical="center"/>
    </xf>
    <xf numFmtId="0" fontId="13" fillId="0" borderId="0" xfId="6" applyFont="1" applyFill="1" applyBorder="1">
      <alignment vertical="center"/>
    </xf>
    <xf numFmtId="3" fontId="13" fillId="0" borderId="0" xfId="6" applyNumberFormat="1" applyFont="1" applyFill="1" applyBorder="1">
      <alignment vertical="center"/>
    </xf>
    <xf numFmtId="38" fontId="13" fillId="0" borderId="0" xfId="6" applyNumberFormat="1" applyFont="1" applyFill="1" applyBorder="1">
      <alignment vertical="center"/>
    </xf>
    <xf numFmtId="10" fontId="13" fillId="0" borderId="0" xfId="0" applyNumberFormat="1" applyFont="1" applyFill="1">
      <alignment vertical="center"/>
    </xf>
    <xf numFmtId="10" fontId="13" fillId="0" borderId="0" xfId="6" applyNumberFormat="1" applyFont="1" applyFill="1">
      <alignment vertical="center"/>
    </xf>
    <xf numFmtId="10" fontId="13" fillId="0" borderId="0" xfId="6" applyNumberFormat="1" applyFont="1" applyFill="1" applyBorder="1">
      <alignment vertical="center"/>
    </xf>
    <xf numFmtId="0" fontId="13" fillId="0" borderId="0" xfId="0" applyFont="1" applyFill="1" applyProtection="1">
      <alignment vertical="center"/>
      <protection locked="0"/>
    </xf>
    <xf numFmtId="38" fontId="18" fillId="0" borderId="0" xfId="7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13" fillId="0" borderId="0" xfId="6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>
      <alignment vertical="center"/>
    </xf>
    <xf numFmtId="0" fontId="15" fillId="0" borderId="18" xfId="0" applyFont="1" applyFill="1" applyBorder="1" applyAlignment="1">
      <alignment vertical="center"/>
    </xf>
    <xf numFmtId="0" fontId="13" fillId="0" borderId="18" xfId="0" applyFont="1" applyFill="1" applyBorder="1">
      <alignment vertical="center"/>
    </xf>
    <xf numFmtId="0" fontId="16" fillId="0" borderId="18" xfId="0" applyFont="1" applyFill="1" applyBorder="1" applyAlignment="1">
      <alignment vertical="center"/>
    </xf>
    <xf numFmtId="0" fontId="15" fillId="0" borderId="17" xfId="0" applyFont="1" applyFill="1" applyBorder="1">
      <alignment vertical="center"/>
    </xf>
    <xf numFmtId="181" fontId="14" fillId="0" borderId="2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38" fontId="20" fillId="0" borderId="0" xfId="6" applyNumberFormat="1" applyFont="1" applyAlignment="1">
      <alignment vertical="center"/>
    </xf>
    <xf numFmtId="0" fontId="20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Fill="1" applyAlignment="1">
      <alignment vertical="center"/>
    </xf>
    <xf numFmtId="0" fontId="22" fillId="0" borderId="0" xfId="6" applyFont="1" applyFill="1" applyAlignment="1">
      <alignment horizontal="center" vertical="center"/>
    </xf>
    <xf numFmtId="3" fontId="13" fillId="0" borderId="0" xfId="0" applyNumberFormat="1" applyFont="1" applyFill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2" fillId="0" borderId="0" xfId="6" applyFont="1" applyAlignment="1">
      <alignment horizontal="right" vertical="center" indent="1" shrinkToFit="1"/>
    </xf>
    <xf numFmtId="177" fontId="15" fillId="0" borderId="0" xfId="0" applyNumberFormat="1" applyFont="1">
      <alignment vertical="center"/>
    </xf>
    <xf numFmtId="177" fontId="15" fillId="0" borderId="0" xfId="0" applyNumberFormat="1" applyFont="1" applyFill="1">
      <alignment vertical="center"/>
    </xf>
    <xf numFmtId="9" fontId="15" fillId="0" borderId="0" xfId="5" applyFont="1" applyFill="1" applyBorder="1" applyAlignment="1" applyProtection="1">
      <alignment horizontal="right" vertical="center"/>
    </xf>
    <xf numFmtId="177" fontId="15" fillId="0" borderId="2" xfId="0" applyNumberFormat="1" applyFont="1" applyFill="1" applyBorder="1" applyProtection="1">
      <alignment vertical="center"/>
      <protection locked="0"/>
    </xf>
    <xf numFmtId="177" fontId="15" fillId="0" borderId="2" xfId="2" applyNumberFormat="1" applyFont="1" applyFill="1" applyBorder="1" applyAlignment="1" applyProtection="1">
      <alignment horizontal="right" vertical="center"/>
      <protection locked="0"/>
    </xf>
    <xf numFmtId="177" fontId="15" fillId="0" borderId="14" xfId="0" quotePrefix="1" applyNumberFormat="1" applyFont="1" applyFill="1" applyBorder="1" applyAlignment="1" applyProtection="1">
      <alignment horizontal="right" vertical="center"/>
      <protection locked="0"/>
    </xf>
    <xf numFmtId="177" fontId="15" fillId="0" borderId="2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right" vertical="center" indent="1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177" fontId="15" fillId="0" borderId="2" xfId="2" applyNumberFormat="1" applyFont="1" applyFill="1" applyBorder="1" applyProtection="1">
      <alignment vertical="center"/>
      <protection locked="0"/>
    </xf>
    <xf numFmtId="0" fontId="16" fillId="0" borderId="17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4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177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1" fillId="0" borderId="0" xfId="6" applyFont="1" applyAlignment="1">
      <alignment horizontal="left" vertical="center"/>
    </xf>
    <xf numFmtId="0" fontId="22" fillId="0" borderId="0" xfId="6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81" fontId="14" fillId="0" borderId="2" xfId="0" applyNumberFormat="1" applyFont="1" applyBorder="1" applyAlignment="1">
      <alignment horizontal="center" vertical="center" shrinkToFit="1"/>
    </xf>
    <xf numFmtId="181" fontId="14" fillId="0" borderId="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</cellXfs>
  <cellStyles count="28">
    <cellStyle name="パーセント" xfId="5" builtinId="5"/>
    <cellStyle name="パーセント 2" xfId="1"/>
    <cellStyle name="パーセント 2 2" xfId="26"/>
    <cellStyle name="パーセント 3" xfId="17"/>
    <cellStyle name="パーセント 4" xfId="22"/>
    <cellStyle name="桁区切り" xfId="4" builtinId="6"/>
    <cellStyle name="桁区切り 2" xfId="3"/>
    <cellStyle name="桁区切り 3" xfId="7"/>
    <cellStyle name="桁区切り 3 2" xfId="16"/>
    <cellStyle name="桁区切り 4" xfId="8"/>
    <cellStyle name="桁区切り 4 2" xfId="24"/>
    <cellStyle name="桁区切り 5" xfId="2"/>
    <cellStyle name="通貨 2" xfId="9"/>
    <cellStyle name="通貨 2 2" xfId="25"/>
    <cellStyle name="標準" xfId="0" builtinId="0"/>
    <cellStyle name="標準 2" xfId="6"/>
    <cellStyle name="標準 2 2" xfId="10"/>
    <cellStyle name="標準 2 3" xfId="11"/>
    <cellStyle name="標準 2 4" xfId="27"/>
    <cellStyle name="標準 3" xfId="12"/>
    <cellStyle name="標準 4" xfId="13"/>
    <cellStyle name="標準 4 2" xfId="14"/>
    <cellStyle name="標準 5" xfId="15"/>
    <cellStyle name="標準 5 2" xfId="18"/>
    <cellStyle name="標準 6" xfId="19"/>
    <cellStyle name="標準 6 2" xfId="23"/>
    <cellStyle name="標準 7" xfId="21"/>
    <cellStyle name="標準 8" xfId="2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1756305631682"/>
          <c:y val="6.676027068440539E-2"/>
          <c:w val="0.80961441151399682"/>
          <c:h val="0.84155064810369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942316137078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9-4107-B088-80679A2A9E18}"/>
                </c:ext>
              </c:extLst>
            </c:dLbl>
            <c:dLbl>
              <c:idx val="1"/>
              <c:layout>
                <c:manualLayout>
                  <c:x val="0"/>
                  <c:y val="-1.3690483676523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09-4107-B088-80679A2A9E18}"/>
                </c:ext>
              </c:extLst>
            </c:dLbl>
            <c:dLbl>
              <c:idx val="3"/>
              <c:layout>
                <c:manualLayout>
                  <c:x val="5.3240747533632848E-3"/>
                  <c:y val="-2.2361123338322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9-4107-B088-80679A2A9E18}"/>
                </c:ext>
              </c:extLst>
            </c:dLbl>
            <c:dLbl>
              <c:idx val="4"/>
              <c:layout>
                <c:manualLayout>
                  <c:x val="-4.9227828172217556E-17"/>
                  <c:y val="9.294877424718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09-4107-B088-80679A2A9E18}"/>
                </c:ext>
              </c:extLst>
            </c:dLbl>
            <c:dLbl>
              <c:idx val="5"/>
              <c:layout>
                <c:manualLayout>
                  <c:x val="2.6851852830702804E-3"/>
                  <c:y val="-1.8589754849437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9-4107-B088-80679A2A9E18}"/>
                </c:ext>
              </c:extLst>
            </c:dLbl>
            <c:dLbl>
              <c:idx val="13"/>
              <c:layout>
                <c:manualLayout>
                  <c:x val="-9.8455656344435113E-17"/>
                  <c:y val="2.323719356179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9-4107-B088-80679A2A9E18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93304704"/>
        <c:axId val="93939584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9-4107-B088-80679A2A9E18}"/>
                </c:ext>
              </c:extLst>
            </c:dLbl>
            <c:dLbl>
              <c:idx val="3"/>
              <c:layout>
                <c:manualLayout>
                  <c:x val="-5.7613196327143013E-2"/>
                  <c:y val="-6.18353512722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9-4107-B088-80679A2A9E1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9-4107-B088-80679A2A9E1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09-4107-B088-80679A2A9E18}"/>
                </c:ext>
              </c:extLst>
            </c:dLbl>
            <c:dLbl>
              <c:idx val="8"/>
              <c:layout>
                <c:manualLayout>
                  <c:x val="-5.2834734431378337E-2"/>
                  <c:y val="-3.399803446336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9-4107-B088-80679A2A9E18}"/>
                </c:ext>
              </c:extLst>
            </c:dLbl>
            <c:dLbl>
              <c:idx val="9"/>
              <c:layout>
                <c:manualLayout>
                  <c:x val="-5.4046066242389612E-2"/>
                  <c:y val="-2.943453990452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9-4107-B088-80679A2A9E18}"/>
                </c:ext>
              </c:extLst>
            </c:dLbl>
            <c:dLbl>
              <c:idx val="10"/>
              <c:layout>
                <c:manualLayout>
                  <c:x val="-7.429315668901855E-2"/>
                  <c:y val="-4.7688576229704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9-4107-B088-80679A2A9E18}"/>
                </c:ext>
              </c:extLst>
            </c:dLbl>
            <c:dLbl>
              <c:idx val="11"/>
              <c:layout>
                <c:manualLayout>
                  <c:x val="-6.1607241965851732E-2"/>
                  <c:y val="-4.349819664740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09-4107-B088-80679A2A9E18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6240"/>
        <c:axId val="106103168"/>
      </c:lineChart>
      <c:catAx>
        <c:axId val="933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93939584"/>
        <c:crosses val="autoZero"/>
        <c:auto val="1"/>
        <c:lblAlgn val="ctr"/>
        <c:lblOffset val="100"/>
        <c:noMultiLvlLbl val="0"/>
      </c:catAx>
      <c:valAx>
        <c:axId val="93939584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3304704"/>
        <c:crosses val="autoZero"/>
        <c:crossBetween val="between"/>
      </c:valAx>
      <c:valAx>
        <c:axId val="106103168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6106240"/>
        <c:crosses val="max"/>
        <c:crossBetween val="between"/>
        <c:majorUnit val="10"/>
      </c:valAx>
      <c:catAx>
        <c:axId val="10610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03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9758738491021954"/>
          <c:y val="1.9525378946259463E-2"/>
          <c:w val="0.18796296981492308"/>
          <c:h val="0.1293846937520858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9670413505208"/>
          <c:y val="6.8690237249755551E-2"/>
          <c:w val="0.79304607339522226"/>
          <c:h val="0.83520285454514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289887664406794E-17"/>
                  <c:y val="9.3413483934688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E-4EFC-873F-0BF8061E8F63}"/>
                </c:ext>
              </c:extLst>
            </c:dLbl>
            <c:dLbl>
              <c:idx val="1"/>
              <c:layout>
                <c:manualLayout>
                  <c:x val="0"/>
                  <c:y val="6.3888900866560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E-4EFC-873F-0BF8061E8F63}"/>
                </c:ext>
              </c:extLst>
            </c:dLbl>
            <c:dLbl>
              <c:idx val="2"/>
              <c:layout>
                <c:manualLayout>
                  <c:x val="-2.6573912044700341E-3"/>
                  <c:y val="8.1723167180751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E-4EFC-873F-0BF8061E8F63}"/>
                </c:ext>
              </c:extLst>
            </c:dLbl>
            <c:dLbl>
              <c:idx val="3"/>
              <c:layout>
                <c:manualLayout>
                  <c:x val="-2.6814610119791633E-3"/>
                  <c:y val="7.731981209716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E-4EFC-873F-0BF8061E8F63}"/>
                </c:ext>
              </c:extLst>
            </c:dLbl>
            <c:dLbl>
              <c:idx val="4"/>
              <c:layout>
                <c:manualLayout>
                  <c:x val="-2.6574235755320828E-3"/>
                  <c:y val="5.4761915028480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E-4EFC-873F-0BF8061E8F63}"/>
                </c:ext>
              </c:extLst>
            </c:dLbl>
            <c:dLbl>
              <c:idx val="6"/>
              <c:layout>
                <c:manualLayout>
                  <c:x val="-4.9159550657627177E-17"/>
                  <c:y val="4.6474370116760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E-4EFC-873F-0BF8061E8F63}"/>
                </c:ext>
              </c:extLst>
            </c:dLbl>
            <c:dLbl>
              <c:idx val="7"/>
              <c:layout>
                <c:manualLayout>
                  <c:x val="2.6814610119791633E-3"/>
                  <c:y val="5.0702074037696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E-4EFC-873F-0BF8061E8F63}"/>
                </c:ext>
              </c:extLst>
            </c:dLbl>
            <c:dLbl>
              <c:idx val="10"/>
              <c:layout>
                <c:manualLayout>
                  <c:x val="-2.657423575532229E-3"/>
                  <c:y val="-2.314804833421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E-4EFC-873F-0BF8061E8F63}"/>
                </c:ext>
              </c:extLst>
            </c:dLbl>
            <c:dLbl>
              <c:idx val="11"/>
              <c:layout>
                <c:manualLayout>
                  <c:x val="5.3148471510640677E-3"/>
                  <c:y val="-8.670636546176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E-4EFC-873F-0BF8061E8F63}"/>
                </c:ext>
              </c:extLst>
            </c:dLbl>
            <c:dLbl>
              <c:idx val="13"/>
              <c:layout>
                <c:manualLayout>
                  <c:x val="0"/>
                  <c:y val="-1.394231103502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E-4EFC-873F-0BF8061E8F63}"/>
                </c:ext>
              </c:extLst>
            </c:dLbl>
            <c:dLbl>
              <c:idx val="14"/>
              <c:layout>
                <c:manualLayout>
                  <c:x val="2.6814610119791633E-3"/>
                  <c:y val="-3.7179496093408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E-4EFC-873F-0BF8061E8F63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119953280"/>
        <c:axId val="1199548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7137599091035589E-2"/>
                  <c:y val="-2.943452932780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E-4EFC-873F-0BF8061E8F63}"/>
                </c:ext>
              </c:extLst>
            </c:dLbl>
            <c:dLbl>
              <c:idx val="3"/>
              <c:layout>
                <c:manualLayout>
                  <c:x val="-3.8585801685055439E-2"/>
                  <c:y val="-3.868204541387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E-4EFC-873F-0BF8061E8F63}"/>
                </c:ext>
              </c:extLst>
            </c:dLbl>
            <c:dLbl>
              <c:idx val="5"/>
              <c:layout>
                <c:manualLayout>
                  <c:x val="-3.7137599091035686E-2"/>
                  <c:y val="-2.943452932780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E-4EFC-873F-0BF8061E8F63}"/>
                </c:ext>
              </c:extLst>
            </c:dLbl>
            <c:dLbl>
              <c:idx val="6"/>
              <c:layout>
                <c:manualLayout>
                  <c:x val="-3.7137599091035589E-2"/>
                  <c:y val="-4.312500808492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E-4EFC-873F-0BF8061E8F63}"/>
                </c:ext>
              </c:extLst>
            </c:dLbl>
            <c:dLbl>
              <c:idx val="7"/>
              <c:layout>
                <c:manualLayout>
                  <c:x val="-3.7137599091035589E-2"/>
                  <c:y val="3.856151516588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E-4EFC-873F-0BF8061E8F63}"/>
                </c:ext>
              </c:extLst>
            </c:dLbl>
            <c:dLbl>
              <c:idx val="9"/>
              <c:layout>
                <c:manualLayout>
                  <c:x val="-5.6609818029258956E-2"/>
                  <c:y val="2.030754348972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E-4EFC-873F-0BF8061E8F63}"/>
                </c:ext>
              </c:extLst>
            </c:dLbl>
            <c:dLbl>
              <c:idx val="10"/>
              <c:layout>
                <c:manualLayout>
                  <c:x val="-6.1924665180323024E-2"/>
                  <c:y val="-1.163690694355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E-4EFC-873F-0BF8061E8F63}"/>
                </c:ext>
              </c:extLst>
            </c:dLbl>
            <c:dLbl>
              <c:idx val="11"/>
              <c:layout>
                <c:manualLayout>
                  <c:x val="-4.9676453448530299E-2"/>
                  <c:y val="-4.0178500845863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E-4EFC-873F-0BF8061E8F63}"/>
                </c:ext>
              </c:extLst>
            </c:dLbl>
            <c:dLbl>
              <c:idx val="12"/>
              <c:layout>
                <c:manualLayout>
                  <c:x val="-5.712187599235171E-2"/>
                  <c:y val="-7.20352736809795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E-4EFC-873F-0BF8061E8F63}"/>
                </c:ext>
              </c:extLst>
            </c:dLbl>
            <c:dLbl>
              <c:idx val="13"/>
              <c:layout>
                <c:manualLayout>
                  <c:x val="-5.712187599235171E-2"/>
                  <c:y val="-2.579327541480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E-4EFC-873F-0BF8061E8F63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0064"/>
        <c:axId val="144598144"/>
      </c:lineChart>
      <c:catAx>
        <c:axId val="1199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119954816"/>
        <c:crosses val="autoZero"/>
        <c:auto val="1"/>
        <c:lblAlgn val="ctr"/>
        <c:lblOffset val="100"/>
        <c:noMultiLvlLbl val="0"/>
      </c:catAx>
      <c:valAx>
        <c:axId val="119954816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19953280"/>
        <c:crosses val="autoZero"/>
        <c:crossBetween val="between"/>
      </c:valAx>
      <c:valAx>
        <c:axId val="144598144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44600064"/>
        <c:crosses val="max"/>
        <c:crossBetween val="between"/>
        <c:majorUnit val="10"/>
      </c:valAx>
      <c:catAx>
        <c:axId val="1446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9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248044489488312"/>
          <c:y val="1.3788276465441819E-2"/>
          <c:w val="0.21575239728697276"/>
          <c:h val="0.1411388159813356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7717926141431"/>
          <c:y val="7.3350488051738633E-2"/>
          <c:w val="0.82192622042441821"/>
          <c:h val="0.84522807198119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9-4EC4-B2E6-9598085F10D2}"/>
                </c:ext>
              </c:extLst>
            </c:dLbl>
            <c:dLbl>
              <c:idx val="3"/>
              <c:layout>
                <c:manualLayout>
                  <c:x val="0"/>
                  <c:y val="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C9-4EC4-B2E6-9598085F10D2}"/>
                </c:ext>
              </c:extLst>
            </c:dLbl>
            <c:dLbl>
              <c:idx val="5"/>
              <c:layout>
                <c:manualLayout>
                  <c:x val="-1.3195465631214117E-3"/>
                  <c:y val="7.7579418082548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00936326222529E-2"/>
                      <c:h val="6.4345388609758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5C9-4EC4-B2E6-9598085F10D2}"/>
                </c:ext>
              </c:extLst>
            </c:dLbl>
            <c:dLbl>
              <c:idx val="6"/>
              <c:layout>
                <c:manualLayout>
                  <c:x val="0"/>
                  <c:y val="7.8035700875004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9-4EC4-B2E6-9598085F10D2}"/>
                </c:ext>
              </c:extLst>
            </c:dLbl>
            <c:dLbl>
              <c:idx val="7"/>
              <c:layout>
                <c:manualLayout>
                  <c:x val="2.6620373766816424E-3"/>
                  <c:y val="2.2817456396199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9-4EC4-B2E6-9598085F10D2}"/>
                </c:ext>
              </c:extLst>
            </c:dLbl>
            <c:dLbl>
              <c:idx val="8"/>
              <c:layout>
                <c:manualLayout>
                  <c:x val="-2.6620373766816424E-3"/>
                  <c:y val="2.1209454547806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9-4EC4-B2E6-9598085F10D2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227328"/>
        <c:axId val="362332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9-4EC4-B2E6-9598085F10D2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9-4EC4-B2E6-9598085F10D2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C9-4EC4-B2E6-9598085F10D2}"/>
                </c:ext>
              </c:extLst>
            </c:dLbl>
            <c:dLbl>
              <c:idx val="3"/>
              <c:layout>
                <c:manualLayout>
                  <c:x val="-5.6708153131676674E-2"/>
                  <c:y val="2.9297139448675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9-4EC4-B2E6-9598085F10D2}"/>
                </c:ext>
              </c:extLst>
            </c:dLbl>
            <c:dLbl>
              <c:idx val="4"/>
              <c:layout>
                <c:manualLayout>
                  <c:x val="-6.3482883938104959E-2"/>
                  <c:y val="-3.8561501309578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C9-4EC4-B2E6-9598085F10D2}"/>
                </c:ext>
              </c:extLst>
            </c:dLbl>
            <c:dLbl>
              <c:idx val="5"/>
              <c:layout>
                <c:manualLayout>
                  <c:x val="-5.549677180805998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9-4EC4-B2E6-9598085F10D2}"/>
                </c:ext>
              </c:extLst>
            </c:dLbl>
            <c:dLbl>
              <c:idx val="6"/>
              <c:layout>
                <c:manualLayout>
                  <c:x val="-5.6708153131676625E-2"/>
                  <c:y val="-5.723517852372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9-4EC4-B2E6-9598085F10D2}"/>
                </c:ext>
              </c:extLst>
            </c:dLbl>
            <c:dLbl>
              <c:idx val="7"/>
              <c:layout>
                <c:manualLayout>
                  <c:x val="-4.4786797483647875E-2"/>
                  <c:y val="-7.711960484106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97629462983792"/>
                      <c:h val="4.1461796442111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5C9-4EC4-B2E6-9598085F10D2}"/>
                </c:ext>
              </c:extLst>
            </c:dLbl>
            <c:dLbl>
              <c:idx val="8"/>
              <c:layout>
                <c:manualLayout>
                  <c:x val="-6.4694215749116185E-2"/>
                  <c:y val="-7.9632922822738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C9-4EC4-B2E6-9598085F10D2}"/>
                </c:ext>
              </c:extLst>
            </c:dLbl>
            <c:dLbl>
              <c:idx val="9"/>
              <c:layout>
                <c:manualLayout>
                  <c:x val="-5.9370080904421148E-2"/>
                  <c:y val="-0.130166978325386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9-4EC4-B2E6-9598085F10D2}"/>
                </c:ext>
              </c:extLst>
            </c:dLbl>
            <c:dLbl>
              <c:idx val="10"/>
              <c:layout>
                <c:manualLayout>
                  <c:x val="-5.3693922715395602E-2"/>
                  <c:y val="-0.11729502108728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C9-4EC4-B2E6-9598085F10D2}"/>
                </c:ext>
              </c:extLst>
            </c:dLbl>
            <c:dLbl>
              <c:idx val="11"/>
              <c:layout>
                <c:manualLayout>
                  <c:x val="-6.4292380119151768E-2"/>
                  <c:y val="-7.61574074074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C9-4EC4-B2E6-9598085F10D2}"/>
                </c:ext>
              </c:extLst>
            </c:dLbl>
            <c:dLbl>
              <c:idx val="12"/>
              <c:layout>
                <c:manualLayout>
                  <c:x val="-5.7201212350583709E-2"/>
                  <c:y val="-0.10479966626291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C9-4EC4-B2E6-9598085F10D2}"/>
                </c:ext>
              </c:extLst>
            </c:dLbl>
            <c:dLbl>
              <c:idx val="13"/>
              <c:layout>
                <c:manualLayout>
                  <c:x val="-6.2329083864517035E-2"/>
                  <c:y val="-7.605314960629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C9-4EC4-B2E6-9598085F10D2}"/>
                </c:ext>
              </c:extLst>
            </c:dLbl>
            <c:dLbl>
              <c:idx val="14"/>
              <c:layout>
                <c:manualLayout>
                  <c:x val="-4.3973669957921929E-2"/>
                  <c:y val="-7.69506415864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C9-4EC4-B2E6-9598085F10D2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288"/>
        <c:axId val="36234752"/>
      </c:lineChart>
      <c:catAx>
        <c:axId val="3622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233216"/>
        <c:crosses val="autoZero"/>
        <c:auto val="1"/>
        <c:lblAlgn val="ctr"/>
        <c:lblOffset val="100"/>
        <c:noMultiLvlLbl val="0"/>
      </c:catAx>
      <c:valAx>
        <c:axId val="36233216"/>
        <c:scaling>
          <c:orientation val="minMax"/>
          <c:max val="1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27328"/>
        <c:crosses val="autoZero"/>
        <c:crossBetween val="between"/>
        <c:majorUnit val="10000"/>
      </c:valAx>
      <c:valAx>
        <c:axId val="36234752"/>
        <c:scaling>
          <c:orientation val="minMax"/>
          <c:max val="1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36288"/>
        <c:crosses val="max"/>
        <c:crossBetween val="between"/>
        <c:majorUnit val="10"/>
      </c:valAx>
      <c:catAx>
        <c:axId val="362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34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886784985210189"/>
          <c:y val="1.8868474773986586E-2"/>
          <c:w val="0.24699329250510352"/>
          <c:h val="0.1501472732575094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4900496500319"/>
          <c:y val="7.0465470504711497E-2"/>
          <c:w val="0.77346100595079648"/>
          <c:h val="0.8637714384062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4-4D3E-B928-9B4762561C1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4-4D3E-B928-9B4762561C1B}"/>
                </c:ext>
              </c:extLst>
            </c:dLbl>
            <c:dLbl>
              <c:idx val="8"/>
              <c:layout>
                <c:manualLayout>
                  <c:x val="0"/>
                  <c:y val="-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A4-4D3E-B928-9B4762561C1B}"/>
                </c:ext>
              </c:extLst>
            </c:dLbl>
            <c:dLbl>
              <c:idx val="11"/>
              <c:layout>
                <c:manualLayout>
                  <c:x val="2.6851852830702314E-3"/>
                  <c:y val="1.8589741243975715E-2"/>
                </c:manualLayout>
              </c:layout>
              <c:tx>
                <c:rich>
                  <a:bodyPr/>
                  <a:lstStyle/>
                  <a:p>
                    <a:fld id="{59E51EE2-A334-4F6A-9349-207737469F9E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FA4-4D3E-B928-9B4762561C1B}"/>
                </c:ext>
              </c:extLst>
            </c:dLbl>
            <c:dLbl>
              <c:idx val="12"/>
              <c:layout>
                <c:manualLayout>
                  <c:x val="-2.6851852830703299E-3"/>
                  <c:y val="4.6474353109939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A4-4D3E-B928-9B4762561C1B}"/>
                </c:ext>
              </c:extLst>
            </c:dLbl>
            <c:dLbl>
              <c:idx val="13"/>
              <c:layout>
                <c:manualLayout>
                  <c:x val="0"/>
                  <c:y val="3.7179482487951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A4-4D3E-B928-9B4762561C1B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399360"/>
        <c:axId val="36405248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4-4D3E-B928-9B4762561C1B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4-4D3E-B928-9B4762561C1B}"/>
                </c:ext>
              </c:extLst>
            </c:dLbl>
            <c:dLbl>
              <c:idx val="2"/>
              <c:layout>
                <c:manualLayout>
                  <c:x val="-5.0058619497616634E-2"/>
                  <c:y val="2.997595775591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4-4D3E-B928-9B4762561C1B}"/>
                </c:ext>
              </c:extLst>
            </c:dLbl>
            <c:dLbl>
              <c:idx val="3"/>
              <c:layout>
                <c:manualLayout>
                  <c:x val="-5.2743804780686965E-2"/>
                  <c:y val="-6.29727484639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A4-4D3E-B928-9B4762561C1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A4-4D3E-B928-9B4762561C1B}"/>
                </c:ext>
              </c:extLst>
            </c:dLbl>
            <c:dLbl>
              <c:idx val="5"/>
              <c:layout>
                <c:manualLayout>
                  <c:x val="-4.9627073794804751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A4-4D3E-B928-9B4762561C1B}"/>
                </c:ext>
              </c:extLst>
            </c:dLbl>
            <c:dLbl>
              <c:idx val="6"/>
              <c:layout>
                <c:manualLayout>
                  <c:x val="-5.2289110613498974E-2"/>
                  <c:y val="-3.399801003033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A4-4D3E-B928-9B4762561C1B}"/>
                </c:ext>
              </c:extLst>
            </c:dLbl>
            <c:dLbl>
              <c:idx val="7"/>
              <c:layout>
                <c:manualLayout>
                  <c:x val="-6.8806944268896747E-2"/>
                  <c:y val="2.532737659978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A4-4D3E-B928-9B4762561C1B}"/>
                </c:ext>
              </c:extLst>
            </c:dLbl>
            <c:dLbl>
              <c:idx val="8"/>
              <c:layout>
                <c:manualLayout>
                  <c:x val="-5.2289110613498974E-2"/>
                  <c:y val="1.163690276206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A4-4D3E-B928-9B4762561C1B}"/>
                </c:ext>
              </c:extLst>
            </c:dLbl>
            <c:dLbl>
              <c:idx val="9"/>
              <c:layout>
                <c:manualLayout>
                  <c:x val="-5.1245175388056848E-2"/>
                  <c:y val="-5.727177250255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A4-4D3E-B928-9B4762561C1B}"/>
                </c:ext>
              </c:extLst>
            </c:dLbl>
            <c:dLbl>
              <c:idx val="10"/>
              <c:layout>
                <c:manualLayout>
                  <c:x val="-6.3482854457671864E-2"/>
                  <c:y val="-0.107937234007516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A4-4D3E-B928-9B4762561C1B}"/>
                </c:ext>
              </c:extLst>
            </c:dLbl>
            <c:dLbl>
              <c:idx val="11"/>
              <c:layout>
                <c:manualLayout>
                  <c:x val="-6.1646991165317654E-2"/>
                  <c:y val="-9.0585467067248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A4-4D3E-B928-9B4762561C1B}"/>
                </c:ext>
              </c:extLst>
            </c:dLbl>
            <c:dLbl>
              <c:idx val="12"/>
              <c:layout>
                <c:manualLayout>
                  <c:x val="-7.0627138765935363E-2"/>
                  <c:y val="-5.321313431088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A4-4D3E-B928-9B4762561C1B}"/>
                </c:ext>
              </c:extLst>
            </c:dLbl>
            <c:dLbl>
              <c:idx val="13"/>
              <c:layout>
                <c:manualLayout>
                  <c:x val="-5.7201212350583806E-2"/>
                  <c:y val="-3.9270828377898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A4-4D3E-B928-9B4762561C1B}"/>
                </c:ext>
              </c:extLst>
            </c:dLbl>
            <c:dLbl>
              <c:idx val="14"/>
              <c:layout>
                <c:manualLayout>
                  <c:x val="-5.7201212350583709E-2"/>
                  <c:y val="-1.138621651193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A4-4D3E-B928-9B4762561C1B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320"/>
        <c:axId val="36406784"/>
      </c:lineChart>
      <c:catAx>
        <c:axId val="3639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405248"/>
        <c:crosses val="autoZero"/>
        <c:auto val="1"/>
        <c:lblAlgn val="ctr"/>
        <c:lblOffset val="100"/>
        <c:noMultiLvlLbl val="0"/>
      </c:catAx>
      <c:valAx>
        <c:axId val="36405248"/>
        <c:scaling>
          <c:orientation val="minMax"/>
          <c:max val="10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399360"/>
        <c:crosses val="autoZero"/>
        <c:crossBetween val="between"/>
        <c:majorUnit val="100000"/>
      </c:valAx>
      <c:valAx>
        <c:axId val="36406784"/>
        <c:scaling>
          <c:orientation val="minMax"/>
          <c:max val="5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408320"/>
        <c:crosses val="max"/>
        <c:crossBetween val="between"/>
        <c:majorUnit val="10"/>
      </c:valAx>
      <c:catAx>
        <c:axId val="364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71738949298005"/>
          <c:y val="2.2786891221930589E-2"/>
          <c:w val="0.21997062867141604"/>
          <c:h val="0.1489315398075240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25</xdr:col>
      <xdr:colOff>0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200024</xdr:colOff>
      <xdr:row>6</xdr:row>
      <xdr:rowOff>0</xdr:rowOff>
    </xdr:from>
    <xdr:to>
      <xdr:col>51</xdr:col>
      <xdr:colOff>9524</xdr:colOff>
      <xdr:row>22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0</xdr:colOff>
      <xdr:row>43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27</xdr:row>
      <xdr:rowOff>0</xdr:rowOff>
    </xdr:from>
    <xdr:to>
      <xdr:col>51</xdr:col>
      <xdr:colOff>0</xdr:colOff>
      <xdr:row>43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9525</xdr:colOff>
      <xdr:row>3</xdr:row>
      <xdr:rowOff>123825</xdr:rowOff>
    </xdr:from>
    <xdr:ext cx="1260986" cy="275717"/>
    <xdr:sp macro="" textlink="">
      <xdr:nvSpPr>
        <xdr:cNvPr id="6" name="テキスト ボックス 5"/>
        <xdr:cNvSpPr txBox="1"/>
      </xdr:nvSpPr>
      <xdr:spPr>
        <a:xfrm>
          <a:off x="609600" y="790575"/>
          <a:ext cx="12609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（１）宿泊客の動向</a:t>
          </a:r>
        </a:p>
      </xdr:txBody>
    </xdr:sp>
    <xdr:clientData/>
  </xdr:oneCellAnchor>
  <xdr:oneCellAnchor>
    <xdr:from>
      <xdr:col>28</xdr:col>
      <xdr:colOff>5797</xdr:colOff>
      <xdr:row>3</xdr:row>
      <xdr:rowOff>127552</xdr:rowOff>
    </xdr:from>
    <xdr:ext cx="1966308" cy="275717"/>
    <xdr:sp macro="" textlink="">
      <xdr:nvSpPr>
        <xdr:cNvPr id="7" name="テキスト ボックス 6"/>
        <xdr:cNvSpPr txBox="1"/>
      </xdr:nvSpPr>
      <xdr:spPr>
        <a:xfrm>
          <a:off x="5606497" y="79430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（１）－①日本人宿泊客の動向</a:t>
          </a:r>
        </a:p>
      </xdr:txBody>
    </xdr:sp>
    <xdr:clientData/>
  </xdr:oneCellAnchor>
  <xdr:oneCellAnchor>
    <xdr:from>
      <xdr:col>3</xdr:col>
      <xdr:colOff>8283</xdr:colOff>
      <xdr:row>22</xdr:row>
      <xdr:rowOff>115542</xdr:rowOff>
    </xdr:from>
    <xdr:ext cx="1966308" cy="275717"/>
    <xdr:sp macro="" textlink="">
      <xdr:nvSpPr>
        <xdr:cNvPr id="8" name="テキスト ボックス 7"/>
        <xdr:cNvSpPr txBox="1"/>
      </xdr:nvSpPr>
      <xdr:spPr>
        <a:xfrm>
          <a:off x="608358" y="403984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（１）－②外国人宿泊客の動向</a:t>
          </a:r>
        </a:p>
      </xdr:txBody>
    </xdr:sp>
    <xdr:clientData/>
  </xdr:oneCellAnchor>
  <xdr:oneCellAnchor>
    <xdr:from>
      <xdr:col>29</xdr:col>
      <xdr:colOff>7040</xdr:colOff>
      <xdr:row>22</xdr:row>
      <xdr:rowOff>127966</xdr:rowOff>
    </xdr:from>
    <xdr:ext cx="2266711" cy="275717"/>
    <xdr:sp macro="" textlink="">
      <xdr:nvSpPr>
        <xdr:cNvPr id="9" name="テキスト ボックス 8"/>
        <xdr:cNvSpPr txBox="1"/>
      </xdr:nvSpPr>
      <xdr:spPr>
        <a:xfrm>
          <a:off x="5807765" y="4052266"/>
          <a:ext cx="22667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（２）有料観光施設（入場客）の動向</a:t>
          </a:r>
        </a:p>
      </xdr:txBody>
    </xdr:sp>
    <xdr:clientData/>
  </xdr:oneCellAnchor>
  <xdr:oneCellAnchor>
    <xdr:from>
      <xdr:col>26</xdr:col>
      <xdr:colOff>57150</xdr:colOff>
      <xdr:row>43</xdr:row>
      <xdr:rowOff>9525</xdr:rowOff>
    </xdr:from>
    <xdr:ext cx="4572000" cy="359073"/>
    <xdr:sp macro="" textlink="">
      <xdr:nvSpPr>
        <xdr:cNvPr id="10" name="テキスト ボックス 9"/>
        <xdr:cNvSpPr txBox="1"/>
      </xdr:nvSpPr>
      <xdr:spPr>
        <a:xfrm>
          <a:off x="5257800" y="7534275"/>
          <a:ext cx="45720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観光施設の対前年比は、休廃業・未提出施設を除いて算出しているため、公表している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元年速報値及び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R2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年速速報値と比較すると一致しない場合があります。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40</xdr:col>
      <xdr:colOff>110512</xdr:colOff>
      <xdr:row>0</xdr:row>
      <xdr:rowOff>139881</xdr:rowOff>
    </xdr:from>
    <xdr:to>
      <xdr:col>50</xdr:col>
      <xdr:colOff>134470</xdr:colOff>
      <xdr:row>2</xdr:row>
      <xdr:rowOff>78441</xdr:rowOff>
    </xdr:to>
    <xdr:sp macro="" textlink="">
      <xdr:nvSpPr>
        <xdr:cNvPr id="11" name="正方形/長方形 10"/>
        <xdr:cNvSpPr/>
      </xdr:nvSpPr>
      <xdr:spPr>
        <a:xfrm>
          <a:off x="8178747" y="139881"/>
          <a:ext cx="2041017" cy="3755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手持ち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過去１５ヶ月推移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0.00083</cdr:x>
      <cdr:y>0.00657</cdr:y>
    </cdr:from>
    <cdr:to>
      <cdr:x>0.10455</cdr:x>
      <cdr:y>0.05831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10" y="19196"/>
          <a:ext cx="488661" cy="15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0.91148</cdr:x>
      <cdr:y>0.00657</cdr:y>
    </cdr:from>
    <cdr:to>
      <cdr:x>0.99297</cdr:x>
      <cdr:y>0.05483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94288" y="19975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0.91035</cdr:x>
      <cdr:y>0</cdr:y>
    </cdr:from>
    <cdr:to>
      <cdr:x>0.99101</cdr:x>
      <cdr:y>0.0535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32909" y="0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0.02633</cdr:x>
      <cdr:y>0.00946</cdr:y>
    </cdr:from>
    <cdr:to>
      <cdr:x>0.12901</cdr:x>
      <cdr:y>0.06682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5343" y="25952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lang="ja-JP" altLang="en-US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人</a:t>
          </a:r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0.00371</cdr:x>
      <cdr:y>0.0305</cdr:y>
    </cdr:from>
    <cdr:to>
      <cdr:x>0.10638</cdr:x>
      <cdr:y>0.08768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669" y="8393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0.90777</cdr:x>
      <cdr:y>0.00156</cdr:y>
    </cdr:from>
    <cdr:to>
      <cdr:x>0.98843</cdr:x>
      <cdr:y>0.0549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735275" y="4282"/>
          <a:ext cx="331900" cy="146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0.90659</cdr:x>
      <cdr:y>0.00038</cdr:y>
    </cdr:from>
    <cdr:to>
      <cdr:x>0.98754</cdr:x>
      <cdr:y>0.05142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299779" y="1104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0.02817</cdr:x>
      <cdr:y>0.00902</cdr:y>
    </cdr:from>
    <cdr:to>
      <cdr:x>0.13121</cdr:x>
      <cdr:y>0.06374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3626" y="2595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218761</xdr:colOff>
      <xdr:row>11</xdr:row>
      <xdr:rowOff>190500</xdr:rowOff>
    </xdr:from>
    <xdr:ext cx="2465355" cy="814710"/>
    <xdr:sp macro="" textlink="">
      <xdr:nvSpPr>
        <xdr:cNvPr id="2" name="テキスト ボックス 1"/>
        <xdr:cNvSpPr txBox="1"/>
      </xdr:nvSpPr>
      <xdr:spPr>
        <a:xfrm>
          <a:off x="12723725" y="2803071"/>
          <a:ext cx="2465355" cy="8147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観光統計システム「統計表」から</a:t>
          </a:r>
          <a:endParaRPr kumimoji="1" lang="en-US" altLang="ja-JP" sz="1100"/>
        </a:p>
        <a:p>
          <a:r>
            <a:rPr kumimoji="1" lang="ja-JP" altLang="en-US" sz="1100"/>
            <a:t>色付きセルの値を</a:t>
          </a:r>
          <a:endParaRPr kumimoji="1" lang="en-US" altLang="ja-JP" sz="1100"/>
        </a:p>
        <a:p>
          <a:r>
            <a:rPr kumimoji="1" lang="ja-JP" altLang="en-US" sz="1100"/>
            <a:t>「コピー＆（右クリック）値のみペースト」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14170_&#35251;&#20809;&#23616;/09_&#35251;&#20809;&#32113;&#35336;/1_&#22823;&#20998;&#30476;&#35251;&#20809;&#32113;&#35336;/&#65297;_&#23450;&#20363;&#37096;&#38263;&#20250;&#35696;&#36039;&#26009;/R6&#24180;/R6.4&#26376;&#37096;&#38263;&#20250;&#35696;&#36039;&#26009;/R6.4&#35251;&#20809;&#32113;&#35336;(&#25163;&#25345;&#1238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【公表】グラフ"/>
      <sheetName val="【手持ち】グラフ"/>
      <sheetName val="【入力】統計表 (手持ち) (戦略国)H30入り"/>
      <sheetName val="【提出】統計表 (手持ち) (戦略国)"/>
      <sheetName val="【提出】統計表 (手持ち・公表用)"/>
      <sheetName val="【提出】統計表 (2)"/>
      <sheetName val="【提出】地域別宿泊客数(手持ち)"/>
      <sheetName val="【作業用】グラフ用"/>
      <sheetName val="【提出】観光施設調査 (手持ち)"/>
      <sheetName val="【提出】観光施設調査 (手持ち) 対R1"/>
      <sheetName val="【作業用】変換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B7">
            <v>40856</v>
          </cell>
          <cell r="C7">
            <v>88829</v>
          </cell>
          <cell r="D7">
            <v>50772</v>
          </cell>
          <cell r="E7">
            <v>8582</v>
          </cell>
          <cell r="F7">
            <v>24863</v>
          </cell>
          <cell r="G7">
            <v>30029</v>
          </cell>
          <cell r="H7">
            <v>16064</v>
          </cell>
          <cell r="I7">
            <v>55863</v>
          </cell>
          <cell r="J7">
            <v>6102</v>
          </cell>
        </row>
        <row r="8">
          <cell r="B8">
            <v>34044</v>
          </cell>
          <cell r="C8">
            <v>74522</v>
          </cell>
          <cell r="D8">
            <v>42262</v>
          </cell>
          <cell r="E8">
            <v>6321</v>
          </cell>
          <cell r="F8">
            <v>16265</v>
          </cell>
          <cell r="G8">
            <v>22959</v>
          </cell>
          <cell r="H8">
            <v>10149</v>
          </cell>
          <cell r="I8">
            <v>44324</v>
          </cell>
          <cell r="J8">
            <v>4550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28"/>
  <sheetViews>
    <sheetView zoomScale="115" zoomScaleNormal="115" workbookViewId="0">
      <selection activeCell="BJ4" sqref="BJ4:BK4"/>
    </sheetView>
  </sheetViews>
  <sheetFormatPr defaultColWidth="2.625" defaultRowHeight="14.1" customHeight="1"/>
  <cols>
    <col min="1" max="2" width="2.625" style="1"/>
    <col min="3" max="4" width="2.625" style="1" customWidth="1"/>
    <col min="5" max="67" width="2.625" style="1"/>
    <col min="68" max="68" width="5.125" style="1" bestFit="1" customWidth="1"/>
    <col min="69" max="69" width="69.75" style="1" bestFit="1" customWidth="1"/>
    <col min="70" max="70" width="9.625" style="1" bestFit="1" customWidth="1"/>
    <col min="71" max="71" width="12.625" style="1" bestFit="1" customWidth="1"/>
    <col min="72" max="72" width="7.125" style="1" bestFit="1" customWidth="1"/>
    <col min="73" max="73" width="2.75" style="1" bestFit="1" customWidth="1"/>
    <col min="74" max="74" width="9.625" style="1" bestFit="1" customWidth="1"/>
    <col min="75" max="75" width="11.125" style="1" bestFit="1" customWidth="1"/>
    <col min="76" max="76" width="7.125" style="1" bestFit="1" customWidth="1"/>
    <col min="77" max="16384" width="2.625" style="1"/>
  </cols>
  <sheetData>
    <row r="1" spans="2:76" ht="14.1" customHeight="1" thickBot="1"/>
    <row r="2" spans="2:76" ht="21" customHeight="1">
      <c r="N2" s="2"/>
      <c r="O2" s="121" t="str">
        <f>$BH$8&amp;"の宿泊客等の動向"</f>
        <v>令和２年８月の宿泊客等の動向</v>
      </c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3"/>
      <c r="BS2" s="41" t="s">
        <v>27</v>
      </c>
      <c r="BW2" s="41" t="s">
        <v>28</v>
      </c>
    </row>
    <row r="3" spans="2:76" ht="18" customHeight="1" thickBot="1">
      <c r="N3" s="4"/>
      <c r="O3" s="122" t="str">
        <f>"（"&amp;VLOOKUP(BJ6,BP4:BQ15,2,FALSE)&amp;"）"</f>
        <v>（令和元年９月～１２月速報、令和２年１月～８月速速報）</v>
      </c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5"/>
      <c r="BH3" s="1" t="s">
        <v>21</v>
      </c>
      <c r="BQ3" s="1" t="s">
        <v>29</v>
      </c>
      <c r="BS3" s="1">
        <v>12</v>
      </c>
      <c r="BW3" s="1">
        <v>1</v>
      </c>
    </row>
    <row r="4" spans="2:76" ht="14.1" customHeight="1">
      <c r="BH4" s="117" t="s">
        <v>22</v>
      </c>
      <c r="BI4" s="117"/>
      <c r="BJ4" s="119" t="s">
        <v>31</v>
      </c>
      <c r="BK4" s="119"/>
      <c r="BP4" s="1">
        <v>1</v>
      </c>
      <c r="BQ4" s="1" t="s">
        <v>48</v>
      </c>
      <c r="BR4" s="1" t="s">
        <v>32</v>
      </c>
      <c r="BS4" s="1" t="str">
        <f>DBCS($BP4+1)&amp;"月～"&amp;DBCS(BS$3)&amp;"月"</f>
        <v>２月～１２月</v>
      </c>
      <c r="BT4" s="1" t="str">
        <f>$BQ$18</f>
        <v>速速報</v>
      </c>
      <c r="BU4" s="1" t="s">
        <v>30</v>
      </c>
      <c r="BV4" s="1" t="str">
        <f t="shared" ref="BV4:BV15" si="0">$BJ$4&amp;DBCS($BJ$5)&amp;"年"</f>
        <v>令和２年</v>
      </c>
      <c r="BW4" s="1" t="str">
        <f>DBCS($BP4)&amp;"月"</f>
        <v>１月</v>
      </c>
      <c r="BX4" s="1" t="str">
        <f t="shared" ref="BX4:BX15" si="1">$BQ$18</f>
        <v>速速報</v>
      </c>
    </row>
    <row r="5" spans="2:76" ht="14.1" customHeight="1">
      <c r="BH5" s="117" t="s">
        <v>23</v>
      </c>
      <c r="BI5" s="117"/>
      <c r="BJ5" s="119">
        <v>2</v>
      </c>
      <c r="BK5" s="119"/>
      <c r="BP5" s="1">
        <v>2</v>
      </c>
      <c r="BQ5" s="1" t="s">
        <v>47</v>
      </c>
      <c r="BR5" s="1" t="s">
        <v>32</v>
      </c>
      <c r="BS5" s="1" t="str">
        <f t="shared" ref="BS5:BS13" si="2">DBCS($BP5+1)&amp;"月～"&amp;DBCS(BS$3)&amp;"月"</f>
        <v>３月～１２月</v>
      </c>
      <c r="BT5" s="1" t="str">
        <f>$BQ$18</f>
        <v>速速報</v>
      </c>
      <c r="BU5" s="1" t="s">
        <v>30</v>
      </c>
      <c r="BV5" s="1" t="str">
        <f t="shared" si="0"/>
        <v>令和２年</v>
      </c>
      <c r="BW5" s="1" t="str">
        <f>DBCS(BW$3)&amp;"月～"&amp;DBCS($BP5)&amp;"月"</f>
        <v>１月～２月</v>
      </c>
      <c r="BX5" s="1" t="str">
        <f t="shared" si="1"/>
        <v>速速報</v>
      </c>
    </row>
    <row r="6" spans="2:76" ht="14.1" customHeight="1">
      <c r="B6" s="6" t="e">
        <f>$BH$8&amp;"の宿泊客数の前年同月比は、"&amp;BQ18&amp;"で"&amp;IF(#REF!&gt;0,"＋","")&amp;DBCS(TEXT(ROUND(#REF!,1),"##0.0"))&amp;"％となる見込み。"</f>
        <v>#REF!</v>
      </c>
      <c r="AB6" s="6" t="e">
        <f>$BH$8&amp;"の日本人宿泊客数の前年同月比は、"&amp;BQ18&amp;"で"&amp;IF(#REF!&gt;0,"＋","")&amp;DBCS(TEXT(ROUND(#REF!,1),"##0.0"))&amp;"％となる見込み。"</f>
        <v>#REF!</v>
      </c>
      <c r="BH6" s="117" t="s">
        <v>24</v>
      </c>
      <c r="BI6" s="117"/>
      <c r="BJ6" s="119">
        <v>8</v>
      </c>
      <c r="BK6" s="119"/>
      <c r="BP6" s="1">
        <v>3</v>
      </c>
      <c r="BQ6" s="1" t="s">
        <v>46</v>
      </c>
      <c r="BR6" s="1" t="s">
        <v>32</v>
      </c>
      <c r="BS6" s="1" t="str">
        <f t="shared" si="2"/>
        <v>４月～１２月</v>
      </c>
      <c r="BT6" s="1" t="str">
        <f>$BQ$18</f>
        <v>速速報</v>
      </c>
      <c r="BU6" s="1" t="s">
        <v>30</v>
      </c>
      <c r="BV6" s="1" t="str">
        <f t="shared" si="0"/>
        <v>令和２年</v>
      </c>
      <c r="BW6" s="1" t="str">
        <f t="shared" ref="BW6:BW15" si="3">DBCS(BW$3)&amp;"月～"&amp;DBCS($BP6)&amp;"月"</f>
        <v>１月～３月</v>
      </c>
      <c r="BX6" s="1" t="str">
        <f t="shared" si="1"/>
        <v>速速報</v>
      </c>
    </row>
    <row r="7" spans="2:76" ht="14.1" customHeight="1">
      <c r="BP7" s="1">
        <v>4</v>
      </c>
      <c r="BQ7" s="1" t="str">
        <f t="shared" ref="BQ7:BQ15" si="4">BR7&amp;BS7&amp;BT7&amp;BU7&amp;BV7&amp;BW7&amp;BX7</f>
        <v>令和元年５月～１２月速速報、令和２年１月～４月速速報</v>
      </c>
      <c r="BR7" s="1" t="s">
        <v>45</v>
      </c>
      <c r="BS7" s="1" t="str">
        <f t="shared" si="2"/>
        <v>５月～１２月</v>
      </c>
      <c r="BT7" s="1" t="str">
        <f>$BQ$18</f>
        <v>速速報</v>
      </c>
      <c r="BU7" s="1" t="s">
        <v>30</v>
      </c>
      <c r="BV7" s="1" t="str">
        <f t="shared" si="0"/>
        <v>令和２年</v>
      </c>
      <c r="BW7" s="1" t="str">
        <f t="shared" si="3"/>
        <v>１月～４月</v>
      </c>
      <c r="BX7" s="1" t="str">
        <f t="shared" si="1"/>
        <v>速速報</v>
      </c>
    </row>
    <row r="8" spans="2:76" ht="14.1" customHeight="1">
      <c r="BH8" s="1" t="str">
        <f>BJ4&amp;IF(BJ5=1,"元",DBCS(BJ5))&amp;"年"&amp;DBCS(BJ6)&amp;"月"</f>
        <v>令和２年８月</v>
      </c>
      <c r="BP8" s="1">
        <v>5</v>
      </c>
      <c r="BQ8" s="1" t="str">
        <f t="shared" si="4"/>
        <v>令和元年６月～１２月速速報、令和２年１月～５月速速報</v>
      </c>
      <c r="BR8" s="1" t="s">
        <v>45</v>
      </c>
      <c r="BS8" s="1" t="str">
        <f t="shared" si="2"/>
        <v>６月～１２月</v>
      </c>
      <c r="BT8" s="1" t="str">
        <f>$BQ$18</f>
        <v>速速報</v>
      </c>
      <c r="BU8" s="1" t="s">
        <v>30</v>
      </c>
      <c r="BV8" s="1" t="str">
        <f t="shared" si="0"/>
        <v>令和２年</v>
      </c>
      <c r="BW8" s="1" t="str">
        <f t="shared" si="3"/>
        <v>１月～５月</v>
      </c>
      <c r="BX8" s="1" t="str">
        <f t="shared" si="1"/>
        <v>速速報</v>
      </c>
    </row>
    <row r="9" spans="2:76" ht="14.1" customHeight="1">
      <c r="BP9" s="1">
        <v>6</v>
      </c>
      <c r="BQ9" s="1" t="str">
        <f t="shared" si="4"/>
        <v>令和元年７月～１２月速報、令和２年１月～６月速速報</v>
      </c>
      <c r="BR9" s="1" t="s">
        <v>45</v>
      </c>
      <c r="BS9" s="1" t="str">
        <f t="shared" si="2"/>
        <v>７月～１２月</v>
      </c>
      <c r="BT9" s="1" t="str">
        <f>$BP$19&amp;$BP$20</f>
        <v>速報</v>
      </c>
      <c r="BU9" s="1" t="s">
        <v>30</v>
      </c>
      <c r="BV9" s="1" t="str">
        <f t="shared" si="0"/>
        <v>令和２年</v>
      </c>
      <c r="BW9" s="1" t="str">
        <f t="shared" si="3"/>
        <v>１月～６月</v>
      </c>
      <c r="BX9" s="1" t="str">
        <f t="shared" si="1"/>
        <v>速速報</v>
      </c>
    </row>
    <row r="10" spans="2:76" ht="14.1" customHeight="1">
      <c r="BP10" s="1">
        <v>7</v>
      </c>
      <c r="BQ10" s="1" t="str">
        <f t="shared" si="4"/>
        <v>令和元年８月～１２月速報、令和２年１月～７月速速報</v>
      </c>
      <c r="BR10" s="1" t="s">
        <v>45</v>
      </c>
      <c r="BS10" s="1" t="str">
        <f t="shared" si="2"/>
        <v>８月～１２月</v>
      </c>
      <c r="BT10" s="1" t="str">
        <f t="shared" ref="BT10:BT14" si="5">$BP$19&amp;$BP$20</f>
        <v>速報</v>
      </c>
      <c r="BU10" s="1" t="s">
        <v>30</v>
      </c>
      <c r="BV10" s="1" t="str">
        <f t="shared" si="0"/>
        <v>令和２年</v>
      </c>
      <c r="BW10" s="1" t="str">
        <f t="shared" si="3"/>
        <v>１月～７月</v>
      </c>
      <c r="BX10" s="1" t="str">
        <f t="shared" si="1"/>
        <v>速速報</v>
      </c>
    </row>
    <row r="11" spans="2:76" ht="14.1" customHeight="1">
      <c r="BP11" s="1">
        <v>8</v>
      </c>
      <c r="BQ11" s="1" t="str">
        <f t="shared" si="4"/>
        <v>令和元年９月～１２月速報、令和２年１月～８月速速報</v>
      </c>
      <c r="BR11" s="1" t="s">
        <v>45</v>
      </c>
      <c r="BS11" s="1" t="str">
        <f t="shared" si="2"/>
        <v>９月～１２月</v>
      </c>
      <c r="BT11" s="1" t="str">
        <f t="shared" si="5"/>
        <v>速報</v>
      </c>
      <c r="BU11" s="1" t="s">
        <v>30</v>
      </c>
      <c r="BV11" s="1" t="str">
        <f t="shared" si="0"/>
        <v>令和２年</v>
      </c>
      <c r="BW11" s="1" t="str">
        <f t="shared" si="3"/>
        <v>１月～８月</v>
      </c>
      <c r="BX11" s="1" t="str">
        <f t="shared" si="1"/>
        <v>速速報</v>
      </c>
    </row>
    <row r="12" spans="2:76" ht="14.1" customHeight="1">
      <c r="BP12" s="1">
        <v>9</v>
      </c>
      <c r="BQ12" s="1" t="str">
        <f t="shared" si="4"/>
        <v>令和元年１０月～１２月速報、令和２年１月～９月速速報</v>
      </c>
      <c r="BR12" s="1" t="s">
        <v>45</v>
      </c>
      <c r="BS12" s="1" t="str">
        <f t="shared" si="2"/>
        <v>１０月～１２月</v>
      </c>
      <c r="BT12" s="1" t="str">
        <f t="shared" si="5"/>
        <v>速報</v>
      </c>
      <c r="BU12" s="1" t="s">
        <v>30</v>
      </c>
      <c r="BV12" s="1" t="str">
        <f t="shared" si="0"/>
        <v>令和２年</v>
      </c>
      <c r="BW12" s="1" t="str">
        <f t="shared" si="3"/>
        <v>１月～９月</v>
      </c>
      <c r="BX12" s="1" t="str">
        <f t="shared" si="1"/>
        <v>速速報</v>
      </c>
    </row>
    <row r="13" spans="2:76" ht="14.1" customHeight="1">
      <c r="BP13" s="1">
        <v>10</v>
      </c>
      <c r="BQ13" s="1" t="str">
        <f t="shared" si="4"/>
        <v>令和元年１１月～１２月速報、令和２年１月～１０月速速報</v>
      </c>
      <c r="BR13" s="1" t="s">
        <v>45</v>
      </c>
      <c r="BS13" s="1" t="str">
        <f t="shared" si="2"/>
        <v>１１月～１２月</v>
      </c>
      <c r="BT13" s="1" t="str">
        <f t="shared" si="5"/>
        <v>速報</v>
      </c>
      <c r="BU13" s="1" t="s">
        <v>30</v>
      </c>
      <c r="BV13" s="1" t="str">
        <f t="shared" si="0"/>
        <v>令和２年</v>
      </c>
      <c r="BW13" s="1" t="str">
        <f t="shared" si="3"/>
        <v>１月～１０月</v>
      </c>
      <c r="BX13" s="1" t="str">
        <f t="shared" si="1"/>
        <v>速速報</v>
      </c>
    </row>
    <row r="14" spans="2:76" ht="14.1" customHeight="1">
      <c r="BP14" s="1">
        <v>11</v>
      </c>
      <c r="BQ14" s="1" t="str">
        <f t="shared" si="4"/>
        <v>令和元年１２月速報、令和２年１月～１１月速速報</v>
      </c>
      <c r="BR14" s="1" t="s">
        <v>45</v>
      </c>
      <c r="BS14" s="1" t="str">
        <f>DBCS(BS$3)&amp;"月"</f>
        <v>１２月</v>
      </c>
      <c r="BT14" s="1" t="str">
        <f t="shared" si="5"/>
        <v>速報</v>
      </c>
      <c r="BU14" s="1" t="s">
        <v>30</v>
      </c>
      <c r="BV14" s="1" t="str">
        <f t="shared" si="0"/>
        <v>令和２年</v>
      </c>
      <c r="BW14" s="1" t="str">
        <f t="shared" si="3"/>
        <v>１月～１１月</v>
      </c>
      <c r="BX14" s="1" t="str">
        <f t="shared" si="1"/>
        <v>速速報</v>
      </c>
    </row>
    <row r="15" spans="2:76" ht="14.1" customHeight="1">
      <c r="BP15" s="1">
        <v>12</v>
      </c>
      <c r="BQ15" s="1" t="str">
        <f t="shared" si="4"/>
        <v>令和２年１月～１２月速速報</v>
      </c>
      <c r="BV15" s="1" t="str">
        <f t="shared" si="0"/>
        <v>令和２年</v>
      </c>
      <c r="BW15" s="1" t="str">
        <f t="shared" si="3"/>
        <v>１月～１２月</v>
      </c>
      <c r="BX15" s="1" t="str">
        <f t="shared" si="1"/>
        <v>速速報</v>
      </c>
    </row>
    <row r="17" spans="2:69" ht="14.1" customHeight="1">
      <c r="BP17" s="1" t="s">
        <v>34</v>
      </c>
    </row>
    <row r="18" spans="2:69" ht="14.1" customHeight="1">
      <c r="BP18" s="41" t="s">
        <v>44</v>
      </c>
      <c r="BQ18" s="1" t="str">
        <f>BP18&amp;BP$20</f>
        <v>速速報</v>
      </c>
    </row>
    <row r="19" spans="2:69" ht="14.1" customHeight="1">
      <c r="BP19" s="41"/>
      <c r="BQ19" s="1" t="str">
        <f>BP19&amp;BP$20</f>
        <v>速報</v>
      </c>
    </row>
    <row r="20" spans="2:69" ht="14.1" customHeight="1">
      <c r="BP20" s="41" t="s">
        <v>35</v>
      </c>
    </row>
    <row r="25" spans="2:69" ht="14.1" customHeight="1">
      <c r="B25" s="6" t="e">
        <f>$BH$8&amp;"の外国人宿泊客数の前年同月比は、"&amp;BQ18&amp;"で"&amp;DBCS((TEXT(ROUND(#REF!,1),"##0.0"))&amp;"％となる見込み。")</f>
        <v>#REF!</v>
      </c>
      <c r="AB25" s="6" t="e">
        <f>$BH$8&amp;"の有料観光施設（入場客）の前年同月比は、"&amp;BQ18&amp;"で"&amp;IF(#REF!&gt;0,"＋","")&amp;DBCS(TEXT(ROUND(#REF!,1),"##0.0"))&amp;"％となる見込み。"</f>
        <v>#REF!</v>
      </c>
    </row>
    <row r="26" spans="2:69" ht="14.1" customHeight="1">
      <c r="C26" s="6"/>
      <c r="AC26" s="6"/>
      <c r="AS26" s="6" t="str">
        <f>"（調査対象施設"&amp;DBCS(BL26)&amp;"施設）"</f>
        <v>（調査対象施設２８施設）</v>
      </c>
      <c r="BH26" s="117" t="s">
        <v>26</v>
      </c>
      <c r="BI26" s="117"/>
      <c r="BJ26" s="117"/>
      <c r="BK26" s="117"/>
      <c r="BL26" s="120">
        <v>28</v>
      </c>
      <c r="BM26" s="120"/>
      <c r="BN26" s="120"/>
    </row>
    <row r="27" spans="2:69" ht="14.1" customHeight="1">
      <c r="AK27" s="6" t="e">
        <f>"前年比　　屋内施設"&amp;IF(BL27&gt;0,"＋","")&amp;DBCS(TEXT(BL27,"0.0"))&amp;"％　　屋外施設"&amp;IF(BL28&gt;0,"＋","")&amp;DBCS(TEXT(BL28,"0.0")&amp;"％")</f>
        <v>#REF!</v>
      </c>
      <c r="BH27" s="117" t="s">
        <v>19</v>
      </c>
      <c r="BI27" s="117"/>
      <c r="BJ27" s="117"/>
      <c r="BK27" s="117"/>
      <c r="BL27" s="118" t="e">
        <f>ROUND(#REF!,1)</f>
        <v>#REF!</v>
      </c>
      <c r="BM27" s="118"/>
      <c r="BN27" s="118"/>
      <c r="BO27" s="1" t="s">
        <v>25</v>
      </c>
    </row>
    <row r="28" spans="2:69" ht="14.1" customHeight="1">
      <c r="BH28" s="117" t="s">
        <v>20</v>
      </c>
      <c r="BI28" s="117"/>
      <c r="BJ28" s="117"/>
      <c r="BK28" s="117"/>
      <c r="BL28" s="118" t="e">
        <f>ROUND(#REF!,1)</f>
        <v>#REF!</v>
      </c>
      <c r="BM28" s="118"/>
      <c r="BN28" s="118"/>
      <c r="BO28" s="1" t="s">
        <v>25</v>
      </c>
    </row>
  </sheetData>
  <sheetProtection sheet="1" selectLockedCells="1"/>
  <mergeCells count="14">
    <mergeCell ref="O2:AL2"/>
    <mergeCell ref="O3:AL3"/>
    <mergeCell ref="BH4:BI4"/>
    <mergeCell ref="BJ4:BK4"/>
    <mergeCell ref="BH5:BI5"/>
    <mergeCell ref="BJ5:BK5"/>
    <mergeCell ref="BH28:BK28"/>
    <mergeCell ref="BL28:BN28"/>
    <mergeCell ref="BH6:BI6"/>
    <mergeCell ref="BJ6:BK6"/>
    <mergeCell ref="BH26:BK26"/>
    <mergeCell ref="BL26:BN26"/>
    <mergeCell ref="BH27:BK27"/>
    <mergeCell ref="BL27:BN27"/>
  </mergeCells>
  <phoneticPr fontId="1"/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>
      <selection activeCell="G30" sqref="G30"/>
    </sheetView>
  </sheetViews>
  <sheetFormatPr defaultColWidth="9" defaultRowHeight="13.5"/>
  <cols>
    <col min="1" max="1" width="28.125" style="8" bestFit="1" customWidth="1"/>
    <col min="2" max="11" width="13.25" style="8" customWidth="1"/>
    <col min="12" max="13" width="3.75" style="8" customWidth="1"/>
    <col min="14" max="20" width="5.5" style="70" customWidth="1"/>
    <col min="21" max="21" width="11.125" style="70" bestFit="1" customWidth="1"/>
    <col min="22" max="23" width="11.125" style="8" bestFit="1" customWidth="1"/>
    <col min="24" max="24" width="9.875" style="8" bestFit="1" customWidth="1"/>
    <col min="25" max="25" width="7.75" style="8" bestFit="1" customWidth="1"/>
    <col min="26" max="26" width="10.75" style="8" bestFit="1" customWidth="1"/>
    <col min="27" max="16384" width="9" style="8"/>
  </cols>
  <sheetData>
    <row r="1" spans="1:28" ht="14.25">
      <c r="A1" s="7"/>
      <c r="B1" s="7"/>
      <c r="C1" s="7"/>
      <c r="D1" s="7"/>
      <c r="E1" s="7"/>
      <c r="F1" s="7"/>
      <c r="G1" s="7"/>
      <c r="H1" s="7"/>
      <c r="I1" s="124" t="s">
        <v>0</v>
      </c>
      <c r="J1" s="124"/>
      <c r="K1" s="124"/>
      <c r="L1" s="7"/>
      <c r="M1" s="7"/>
      <c r="N1" s="69"/>
      <c r="O1" s="69"/>
      <c r="P1" s="81"/>
      <c r="R1" s="69"/>
      <c r="S1" s="69"/>
      <c r="T1" s="81"/>
    </row>
    <row r="2" spans="1:28" s="99" customFormat="1" ht="16.5">
      <c r="A2" s="125" t="s">
        <v>58</v>
      </c>
      <c r="B2" s="126"/>
      <c r="C2" s="126"/>
      <c r="D2" s="126"/>
      <c r="N2" s="100"/>
      <c r="O2" s="100"/>
      <c r="P2" s="100"/>
      <c r="Q2" s="100"/>
      <c r="R2" s="101"/>
      <c r="S2" s="100"/>
      <c r="T2" s="100"/>
      <c r="U2" s="100"/>
    </row>
    <row r="3" spans="1:28" s="99" customFormat="1" ht="16.5">
      <c r="A3" s="126"/>
      <c r="B3" s="126"/>
      <c r="C3" s="126"/>
      <c r="D3" s="126"/>
      <c r="N3" s="100"/>
      <c r="O3" s="100"/>
      <c r="P3" s="100"/>
      <c r="Q3" s="100"/>
      <c r="R3" s="100"/>
      <c r="S3" s="100"/>
      <c r="T3" s="100"/>
      <c r="U3" s="100"/>
    </row>
    <row r="4" spans="1:28" ht="6" customHeight="1">
      <c r="A4" s="42"/>
      <c r="B4" s="10"/>
      <c r="C4" s="10"/>
      <c r="D4" s="10"/>
      <c r="E4" s="10"/>
      <c r="F4" s="10"/>
      <c r="G4" s="10"/>
      <c r="H4" s="7"/>
      <c r="I4" s="11"/>
      <c r="J4" s="11"/>
      <c r="K4" s="9"/>
      <c r="L4" s="7"/>
      <c r="M4" s="7"/>
    </row>
    <row r="5" spans="1:28" ht="24" customHeight="1">
      <c r="A5" s="42" t="s">
        <v>1</v>
      </c>
      <c r="B5" s="9"/>
      <c r="C5" s="9"/>
      <c r="D5" s="9"/>
      <c r="E5" s="9"/>
      <c r="F5" s="9"/>
      <c r="G5" s="9"/>
      <c r="H5" s="9"/>
      <c r="I5" s="9"/>
      <c r="J5" s="127" t="s">
        <v>2</v>
      </c>
      <c r="K5" s="127"/>
      <c r="L5" s="7"/>
      <c r="M5" s="7"/>
      <c r="N5" s="69"/>
      <c r="O5" s="69" t="s">
        <v>22</v>
      </c>
    </row>
    <row r="6" spans="1:28" ht="24" customHeight="1">
      <c r="A6" s="12"/>
      <c r="B6" s="13" t="s">
        <v>3</v>
      </c>
      <c r="C6" s="13" t="s">
        <v>4</v>
      </c>
      <c r="D6" s="13" t="s">
        <v>5</v>
      </c>
      <c r="E6" s="13" t="s">
        <v>33</v>
      </c>
      <c r="F6" s="13" t="s">
        <v>12</v>
      </c>
      <c r="G6" s="13" t="s">
        <v>6</v>
      </c>
      <c r="H6" s="13" t="s">
        <v>7</v>
      </c>
      <c r="I6" s="13" t="s">
        <v>8</v>
      </c>
      <c r="J6" s="14" t="s">
        <v>9</v>
      </c>
      <c r="K6" s="13" t="s">
        <v>10</v>
      </c>
      <c r="L6" s="7"/>
      <c r="M6" s="7"/>
      <c r="N6" s="69"/>
      <c r="O6" s="69" t="s">
        <v>23</v>
      </c>
      <c r="Q6" s="71"/>
      <c r="R6" s="71"/>
      <c r="S6" s="72"/>
      <c r="T6" s="71"/>
      <c r="U6" s="71"/>
      <c r="V6" s="63"/>
      <c r="W6" s="63"/>
      <c r="X6" s="63"/>
      <c r="Y6" s="64"/>
      <c r="Z6" s="63"/>
      <c r="AA6" s="54"/>
      <c r="AB6" s="54"/>
    </row>
    <row r="7" spans="1:28" ht="24" customHeight="1">
      <c r="A7" s="112" t="s">
        <v>59</v>
      </c>
      <c r="B7" s="108">
        <f>'[2]【提出】統計表 (手持ち) (戦略国)'!B7</f>
        <v>40856</v>
      </c>
      <c r="C7" s="108">
        <f>'[2]【提出】統計表 (手持ち) (戦略国)'!C7</f>
        <v>88829</v>
      </c>
      <c r="D7" s="108">
        <f>'[2]【提出】統計表 (手持ち) (戦略国)'!D7</f>
        <v>50772</v>
      </c>
      <c r="E7" s="108">
        <f>'[2]【提出】統計表 (手持ち) (戦略国)'!E7</f>
        <v>8582</v>
      </c>
      <c r="F7" s="108">
        <f>'[2]【提出】統計表 (手持ち) (戦略国)'!F7</f>
        <v>24863</v>
      </c>
      <c r="G7" s="108">
        <f>'[2]【提出】統計表 (手持ち) (戦略国)'!G7</f>
        <v>30029</v>
      </c>
      <c r="H7" s="108">
        <f>'[2]【提出】統計表 (手持ち) (戦略国)'!H7</f>
        <v>16064</v>
      </c>
      <c r="I7" s="108">
        <f>'[2]【提出】統計表 (手持ち) (戦略国)'!I7</f>
        <v>55863</v>
      </c>
      <c r="J7" s="108">
        <f>'[2]【提出】統計表 (手持ち) (戦略国)'!J7</f>
        <v>6102</v>
      </c>
      <c r="K7" s="111">
        <f>SUM(B7:J7)</f>
        <v>321960</v>
      </c>
      <c r="L7" s="16"/>
      <c r="M7" s="16"/>
      <c r="N7" s="102"/>
      <c r="O7" s="102" t="s">
        <v>24</v>
      </c>
      <c r="Q7" s="74"/>
      <c r="R7" s="74"/>
      <c r="S7" s="75"/>
      <c r="T7" s="76"/>
      <c r="U7" s="75"/>
      <c r="V7" s="65"/>
      <c r="W7" s="54"/>
      <c r="X7" s="54"/>
      <c r="Y7" s="54"/>
      <c r="Z7" s="54"/>
      <c r="AA7" s="54"/>
      <c r="AB7" s="54"/>
    </row>
    <row r="8" spans="1:28" ht="24" customHeight="1">
      <c r="A8" s="112" t="s">
        <v>60</v>
      </c>
      <c r="B8" s="108">
        <f>'[2]【提出】統計表 (手持ち) (戦略国)'!B8</f>
        <v>34044</v>
      </c>
      <c r="C8" s="108">
        <f>'[2]【提出】統計表 (手持ち) (戦略国)'!C8</f>
        <v>74522</v>
      </c>
      <c r="D8" s="108">
        <f>'[2]【提出】統計表 (手持ち) (戦略国)'!D8</f>
        <v>42262</v>
      </c>
      <c r="E8" s="108">
        <f>'[2]【提出】統計表 (手持ち) (戦略国)'!E8</f>
        <v>6321</v>
      </c>
      <c r="F8" s="108">
        <f>'[2]【提出】統計表 (手持ち) (戦略国)'!F8</f>
        <v>16265</v>
      </c>
      <c r="G8" s="108">
        <f>'[2]【提出】統計表 (手持ち) (戦略国)'!G8</f>
        <v>22959</v>
      </c>
      <c r="H8" s="108">
        <f>'[2]【提出】統計表 (手持ち) (戦略国)'!H8</f>
        <v>10149</v>
      </c>
      <c r="I8" s="108">
        <f>'[2]【提出】統計表 (手持ち) (戦略国)'!I8</f>
        <v>44324</v>
      </c>
      <c r="J8" s="108">
        <f>'[2]【提出】統計表 (手持ち) (戦略国)'!J8</f>
        <v>4550</v>
      </c>
      <c r="K8" s="111">
        <f>SUM(B8:J8)</f>
        <v>255396</v>
      </c>
      <c r="L8" s="7"/>
      <c r="M8" s="7"/>
      <c r="N8" s="69"/>
      <c r="O8" s="69"/>
      <c r="Q8" s="77"/>
      <c r="R8" s="77"/>
      <c r="S8" s="77"/>
      <c r="T8" s="77"/>
      <c r="U8" s="77"/>
      <c r="V8" s="66"/>
      <c r="W8" s="66"/>
      <c r="X8" s="66"/>
      <c r="Y8" s="66"/>
      <c r="Z8" s="66"/>
      <c r="AA8" s="54"/>
      <c r="AB8" s="54"/>
    </row>
    <row r="9" spans="1:28" ht="24" customHeight="1">
      <c r="A9" s="113" t="s">
        <v>49</v>
      </c>
      <c r="B9" s="87">
        <f>B7/B8*100-100</f>
        <v>20.009399600516971</v>
      </c>
      <c r="C9" s="87">
        <f t="shared" ref="C9:K9" si="0">C7/C8*100-100</f>
        <v>19.198357532003968</v>
      </c>
      <c r="D9" s="87">
        <f t="shared" si="0"/>
        <v>20.136292650608098</v>
      </c>
      <c r="E9" s="87">
        <f t="shared" si="0"/>
        <v>35.769656699889254</v>
      </c>
      <c r="F9" s="87">
        <f t="shared" si="0"/>
        <v>52.861973562865046</v>
      </c>
      <c r="G9" s="87">
        <f t="shared" si="0"/>
        <v>30.794024129970808</v>
      </c>
      <c r="H9" s="87">
        <f t="shared" si="0"/>
        <v>58.28160409892601</v>
      </c>
      <c r="I9" s="87">
        <f t="shared" si="0"/>
        <v>26.033300243660335</v>
      </c>
      <c r="J9" s="87">
        <f t="shared" si="0"/>
        <v>34.109890109890131</v>
      </c>
      <c r="K9" s="87">
        <f t="shared" si="0"/>
        <v>26.063055020438838</v>
      </c>
      <c r="L9" s="17"/>
      <c r="M9" s="17"/>
      <c r="N9" s="78"/>
      <c r="O9" s="78"/>
      <c r="P9" s="79"/>
      <c r="Q9" s="74"/>
      <c r="R9" s="74"/>
      <c r="S9" s="75"/>
      <c r="T9" s="80"/>
      <c r="U9" s="75"/>
      <c r="V9" s="67"/>
      <c r="W9" s="54"/>
      <c r="X9" s="54"/>
      <c r="Y9" s="54"/>
      <c r="Z9" s="54"/>
      <c r="AA9" s="54"/>
      <c r="AB9" s="54"/>
    </row>
    <row r="10" spans="1:28" s="44" customFormat="1" ht="3.75" customHeight="1">
      <c r="A10" s="114"/>
      <c r="B10" s="88"/>
      <c r="C10" s="89"/>
      <c r="D10" s="89"/>
      <c r="E10" s="90"/>
      <c r="F10" s="90"/>
      <c r="G10" s="91"/>
      <c r="H10" s="92"/>
      <c r="I10" s="93"/>
      <c r="J10" s="93"/>
      <c r="K10" s="94"/>
      <c r="L10" s="43"/>
      <c r="M10" s="43"/>
      <c r="N10" s="69"/>
      <c r="O10" s="69"/>
      <c r="P10" s="81"/>
      <c r="Q10" s="75"/>
      <c r="R10" s="75"/>
      <c r="S10" s="75"/>
      <c r="T10" s="75"/>
      <c r="U10" s="75"/>
      <c r="V10" s="54"/>
      <c r="W10" s="54"/>
      <c r="X10" s="54"/>
      <c r="Y10" s="54"/>
      <c r="Z10" s="54"/>
      <c r="AA10" s="54"/>
      <c r="AB10" s="54"/>
    </row>
    <row r="11" spans="1:28" ht="24" customHeight="1">
      <c r="A11" s="112" t="s">
        <v>61</v>
      </c>
      <c r="B11" s="110">
        <v>47964</v>
      </c>
      <c r="C11" s="110">
        <v>94533</v>
      </c>
      <c r="D11" s="110">
        <v>57175</v>
      </c>
      <c r="E11" s="110">
        <v>11793</v>
      </c>
      <c r="F11" s="110">
        <v>28262</v>
      </c>
      <c r="G11" s="110">
        <v>31165</v>
      </c>
      <c r="H11" s="110">
        <v>16226</v>
      </c>
      <c r="I11" s="110">
        <v>50294</v>
      </c>
      <c r="J11" s="110">
        <v>6638</v>
      </c>
      <c r="K11" s="111">
        <v>344050</v>
      </c>
      <c r="L11" s="16"/>
      <c r="M11" s="16"/>
      <c r="N11" s="102"/>
      <c r="O11" s="69"/>
      <c r="P11" s="73"/>
      <c r="Q11" s="74"/>
      <c r="R11" s="74"/>
      <c r="S11" s="75"/>
      <c r="T11" s="76"/>
      <c r="U11" s="75"/>
      <c r="V11" s="65"/>
      <c r="W11" s="54"/>
      <c r="X11" s="54"/>
      <c r="Y11" s="54"/>
      <c r="Z11" s="54"/>
      <c r="AA11" s="54"/>
      <c r="AB11" s="54"/>
    </row>
    <row r="12" spans="1:28" ht="24" customHeight="1">
      <c r="A12" s="113" t="s">
        <v>50</v>
      </c>
      <c r="B12" s="87">
        <f>B7/B11*100-100</f>
        <v>-14.81944791927279</v>
      </c>
      <c r="C12" s="87">
        <f t="shared" ref="C12:K12" si="1">C7/C11*100-100</f>
        <v>-6.0338717696465807</v>
      </c>
      <c r="D12" s="87">
        <f t="shared" si="1"/>
        <v>-11.198950590292952</v>
      </c>
      <c r="E12" s="87">
        <f t="shared" si="1"/>
        <v>-27.228016620028825</v>
      </c>
      <c r="F12" s="87">
        <f t="shared" si="1"/>
        <v>-12.026749699242799</v>
      </c>
      <c r="G12" s="87">
        <f t="shared" si="1"/>
        <v>-3.645114712016678</v>
      </c>
      <c r="H12" s="87">
        <f t="shared" si="1"/>
        <v>-0.99839763342782817</v>
      </c>
      <c r="I12" s="87">
        <f t="shared" si="1"/>
        <v>11.072891398576374</v>
      </c>
      <c r="J12" s="87">
        <f t="shared" si="1"/>
        <v>-8.0747213015968669</v>
      </c>
      <c r="K12" s="87">
        <f t="shared" si="1"/>
        <v>-6.4205784043017076</v>
      </c>
      <c r="L12" s="17"/>
      <c r="M12" s="17"/>
      <c r="N12" s="78"/>
      <c r="O12" s="78"/>
      <c r="P12" s="79"/>
      <c r="Q12" s="82"/>
      <c r="R12" s="74"/>
      <c r="S12" s="75"/>
      <c r="T12" s="80"/>
      <c r="U12" s="75"/>
      <c r="V12" s="67"/>
      <c r="W12" s="54"/>
      <c r="X12" s="54"/>
      <c r="Y12" s="54"/>
      <c r="Z12" s="54"/>
      <c r="AA12" s="54"/>
      <c r="AB12" s="54"/>
    </row>
    <row r="13" spans="1:28" s="44" customFormat="1" ht="3.75" customHeight="1" collapsed="1">
      <c r="A13" s="114"/>
      <c r="B13" s="88"/>
      <c r="C13" s="89"/>
      <c r="D13" s="89"/>
      <c r="E13" s="90"/>
      <c r="F13" s="90"/>
      <c r="G13" s="91"/>
      <c r="H13" s="92"/>
      <c r="I13" s="93"/>
      <c r="J13" s="93"/>
      <c r="K13" s="94"/>
      <c r="L13" s="43"/>
      <c r="M13" s="43"/>
      <c r="N13" s="69"/>
      <c r="O13" s="69"/>
      <c r="P13" s="81"/>
      <c r="Q13" s="75"/>
      <c r="R13" s="75"/>
      <c r="S13" s="75"/>
      <c r="T13" s="75"/>
      <c r="U13" s="75"/>
      <c r="V13" s="54"/>
      <c r="W13" s="54"/>
      <c r="X13" s="54"/>
      <c r="Y13" s="54"/>
      <c r="Z13" s="54"/>
      <c r="AA13" s="54"/>
      <c r="AB13" s="54"/>
    </row>
    <row r="14" spans="1:28" ht="24" customHeight="1">
      <c r="A14" s="112" t="s">
        <v>62</v>
      </c>
      <c r="B14" s="108">
        <v>46256</v>
      </c>
      <c r="C14" s="108">
        <v>103994</v>
      </c>
      <c r="D14" s="108">
        <v>61054</v>
      </c>
      <c r="E14" s="108">
        <v>10209</v>
      </c>
      <c r="F14" s="108">
        <v>28396</v>
      </c>
      <c r="G14" s="108">
        <v>41081</v>
      </c>
      <c r="H14" s="108">
        <v>19972</v>
      </c>
      <c r="I14" s="108">
        <v>65490</v>
      </c>
      <c r="J14" s="108">
        <v>8733</v>
      </c>
      <c r="K14" s="111">
        <v>385185</v>
      </c>
      <c r="L14" s="16"/>
      <c r="M14" s="16"/>
      <c r="N14" s="102"/>
      <c r="O14" s="69"/>
      <c r="P14" s="73"/>
      <c r="Q14" s="74"/>
      <c r="R14" s="74"/>
      <c r="S14" s="75"/>
      <c r="T14" s="76"/>
      <c r="U14" s="76"/>
      <c r="V14" s="65"/>
      <c r="W14" s="54"/>
      <c r="X14" s="54"/>
      <c r="Y14" s="54"/>
      <c r="Z14" s="54"/>
      <c r="AA14" s="54"/>
      <c r="AB14" s="54"/>
    </row>
    <row r="15" spans="1:28" ht="24" customHeight="1">
      <c r="A15" s="46" t="s">
        <v>51</v>
      </c>
      <c r="B15" s="95">
        <f t="shared" ref="B15:K15" si="2">B7/B14*100-100</f>
        <v>-11.674161189899692</v>
      </c>
      <c r="C15" s="95">
        <f t="shared" si="2"/>
        <v>-14.582572071465663</v>
      </c>
      <c r="D15" s="95">
        <f t="shared" si="2"/>
        <v>-16.840829429685201</v>
      </c>
      <c r="E15" s="95">
        <f t="shared" si="2"/>
        <v>-15.936918405328626</v>
      </c>
      <c r="F15" s="95">
        <f t="shared" si="2"/>
        <v>-12.441893224397802</v>
      </c>
      <c r="G15" s="95">
        <f t="shared" si="2"/>
        <v>-26.90294783476547</v>
      </c>
      <c r="H15" s="95">
        <f t="shared" si="2"/>
        <v>-19.567394352092933</v>
      </c>
      <c r="I15" s="95">
        <f t="shared" si="2"/>
        <v>-14.69995419147962</v>
      </c>
      <c r="J15" s="95">
        <f t="shared" si="2"/>
        <v>-30.127104087942286</v>
      </c>
      <c r="K15" s="95">
        <f t="shared" si="2"/>
        <v>-16.414190583745466</v>
      </c>
      <c r="L15" s="17"/>
      <c r="M15" s="17"/>
      <c r="N15" s="78"/>
      <c r="O15" s="78"/>
      <c r="P15" s="79"/>
      <c r="Q15" s="74"/>
      <c r="R15" s="74"/>
      <c r="S15" s="75"/>
      <c r="T15" s="80"/>
      <c r="U15" s="76"/>
      <c r="V15" s="67"/>
      <c r="W15" s="54"/>
      <c r="X15" s="54"/>
      <c r="Y15" s="54"/>
      <c r="Z15" s="54"/>
      <c r="AA15" s="54"/>
      <c r="AB15" s="54"/>
    </row>
    <row r="16" spans="1:28" ht="14.25" customHeight="1">
      <c r="B16" s="85"/>
      <c r="C16" s="85"/>
      <c r="D16" s="85"/>
      <c r="E16" s="85"/>
      <c r="F16" s="85"/>
      <c r="G16" s="85"/>
      <c r="H16" s="85"/>
      <c r="I16" s="86"/>
      <c r="J16" s="86"/>
      <c r="K16" s="86"/>
      <c r="L16" s="7"/>
      <c r="M16" s="7"/>
      <c r="N16" s="69"/>
      <c r="O16" s="69"/>
      <c r="Q16" s="74"/>
      <c r="R16" s="74"/>
      <c r="S16" s="75"/>
      <c r="T16" s="75"/>
      <c r="U16" s="76"/>
      <c r="V16" s="54"/>
      <c r="W16" s="54"/>
      <c r="X16" s="54"/>
      <c r="Y16" s="54"/>
      <c r="Z16" s="54"/>
      <c r="AA16" s="54"/>
      <c r="AB16" s="54"/>
    </row>
    <row r="17" spans="1:28" ht="24" customHeight="1">
      <c r="A17" s="42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7"/>
      <c r="M17" s="7"/>
      <c r="N17" s="69"/>
      <c r="O17" s="69"/>
      <c r="Q17" s="74"/>
      <c r="R17" s="74"/>
      <c r="S17" s="75"/>
      <c r="T17" s="76"/>
      <c r="U17" s="76"/>
      <c r="V17" s="65"/>
      <c r="W17" s="65"/>
      <c r="X17" s="65"/>
      <c r="Y17" s="65"/>
      <c r="Z17" s="65"/>
      <c r="AA17" s="65"/>
      <c r="AB17" s="65"/>
    </row>
    <row r="18" spans="1:28" ht="24" customHeight="1">
      <c r="A18" s="12"/>
      <c r="B18" s="13" t="s">
        <v>11</v>
      </c>
      <c r="C18" s="13" t="s">
        <v>12</v>
      </c>
      <c r="D18" s="13" t="s">
        <v>13</v>
      </c>
      <c r="E18" s="13" t="s">
        <v>14</v>
      </c>
      <c r="F18" s="13" t="s">
        <v>53</v>
      </c>
      <c r="G18" s="14" t="s">
        <v>15</v>
      </c>
      <c r="H18" s="14" t="s">
        <v>54</v>
      </c>
      <c r="I18" s="13" t="s">
        <v>16</v>
      </c>
      <c r="J18" s="86"/>
      <c r="K18" s="96"/>
      <c r="L18" s="7"/>
      <c r="M18" s="7"/>
      <c r="N18" s="69"/>
      <c r="O18" s="69"/>
      <c r="Q18" s="83"/>
      <c r="R18" s="83"/>
      <c r="S18" s="83"/>
      <c r="T18" s="83"/>
      <c r="U18" s="103"/>
      <c r="V18" s="68"/>
      <c r="W18" s="68"/>
      <c r="X18" s="68"/>
      <c r="Y18" s="54"/>
      <c r="Z18" s="54"/>
      <c r="AA18" s="54"/>
      <c r="AB18" s="54"/>
    </row>
    <row r="19" spans="1:28" ht="24" customHeight="1">
      <c r="A19" s="104" t="str">
        <f>A7</f>
        <v>令和６年４月（速報値）</v>
      </c>
      <c r="B19" s="109">
        <v>50195</v>
      </c>
      <c r="C19" s="109">
        <v>6843</v>
      </c>
      <c r="D19" s="109">
        <v>12912</v>
      </c>
      <c r="E19" s="109">
        <v>14545</v>
      </c>
      <c r="F19" s="109">
        <v>5558</v>
      </c>
      <c r="G19" s="109">
        <v>3759</v>
      </c>
      <c r="H19" s="109">
        <v>7471</v>
      </c>
      <c r="I19" s="115">
        <v>101283</v>
      </c>
      <c r="J19" s="106"/>
      <c r="K19" s="107"/>
      <c r="L19" s="7"/>
      <c r="M19" s="7"/>
      <c r="N19" s="69"/>
      <c r="O19" s="69"/>
      <c r="Q19" s="75"/>
      <c r="R19" s="75"/>
      <c r="S19" s="75"/>
      <c r="T19" s="75"/>
      <c r="U19" s="76"/>
      <c r="V19" s="54"/>
      <c r="W19" s="54"/>
      <c r="X19" s="54"/>
      <c r="Y19" s="54"/>
      <c r="Z19" s="54"/>
      <c r="AA19" s="54"/>
      <c r="AB19" s="54"/>
    </row>
    <row r="20" spans="1:28" ht="24" customHeight="1">
      <c r="A20" s="104" t="str">
        <f>A8</f>
        <v>令和５年４月（速報値）</v>
      </c>
      <c r="B20" s="109">
        <v>33475</v>
      </c>
      <c r="C20" s="109">
        <v>2450</v>
      </c>
      <c r="D20" s="109">
        <v>7973</v>
      </c>
      <c r="E20" s="109">
        <v>6661</v>
      </c>
      <c r="F20" s="109">
        <v>3250</v>
      </c>
      <c r="G20" s="109">
        <v>2783</v>
      </c>
      <c r="H20" s="109">
        <v>3601</v>
      </c>
      <c r="I20" s="115">
        <v>60193</v>
      </c>
      <c r="J20" s="9"/>
      <c r="K20" s="60"/>
      <c r="L20" s="7"/>
      <c r="M20" s="7"/>
      <c r="N20" s="69"/>
      <c r="O20" s="69"/>
      <c r="Q20" s="77"/>
      <c r="R20" s="77"/>
      <c r="S20" s="77"/>
      <c r="T20" s="77"/>
      <c r="U20" s="77"/>
      <c r="V20" s="66"/>
      <c r="W20" s="66"/>
      <c r="X20" s="66"/>
      <c r="Y20" s="54"/>
      <c r="Z20" s="54"/>
      <c r="AA20" s="54"/>
      <c r="AB20" s="54"/>
    </row>
    <row r="21" spans="1:28" ht="24" customHeight="1">
      <c r="A21" s="18" t="s">
        <v>49</v>
      </c>
      <c r="B21" s="87">
        <f>B19/B20*100-100</f>
        <v>49.947722180731887</v>
      </c>
      <c r="C21" s="87">
        <f t="shared" ref="C21:I21" si="3">C19/C20*100-100</f>
        <v>179.30612244897958</v>
      </c>
      <c r="D21" s="87">
        <f t="shared" si="3"/>
        <v>61.946569672645182</v>
      </c>
      <c r="E21" s="87">
        <f t="shared" si="3"/>
        <v>118.36060651553822</v>
      </c>
      <c r="F21" s="87">
        <f t="shared" si="3"/>
        <v>71.015384615384619</v>
      </c>
      <c r="G21" s="87">
        <f t="shared" si="3"/>
        <v>35.070068271649291</v>
      </c>
      <c r="H21" s="87">
        <f t="shared" si="3"/>
        <v>107.47014718133855</v>
      </c>
      <c r="I21" s="87">
        <f t="shared" si="3"/>
        <v>68.263751599023124</v>
      </c>
      <c r="J21" s="9"/>
      <c r="K21" s="62"/>
      <c r="L21" s="7"/>
      <c r="M21" s="7"/>
      <c r="N21" s="69"/>
      <c r="O21" s="69"/>
      <c r="Q21" s="75"/>
      <c r="R21" s="75"/>
      <c r="S21" s="75"/>
      <c r="T21" s="76"/>
      <c r="U21" s="76"/>
      <c r="V21" s="54"/>
      <c r="W21" s="54"/>
      <c r="X21" s="54"/>
      <c r="Y21" s="54"/>
      <c r="Z21" s="54"/>
      <c r="AA21" s="54"/>
      <c r="AB21" s="54"/>
    </row>
    <row r="22" spans="1:28" s="44" customFormat="1" ht="3.75" customHeight="1">
      <c r="A22" s="49"/>
      <c r="B22" s="88"/>
      <c r="C22" s="89"/>
      <c r="D22" s="89"/>
      <c r="E22" s="90"/>
      <c r="F22" s="90"/>
      <c r="G22" s="91"/>
      <c r="H22" s="92"/>
      <c r="I22" s="116"/>
      <c r="J22" s="11"/>
      <c r="K22" s="52"/>
      <c r="L22" s="43"/>
      <c r="M22" s="43"/>
      <c r="N22" s="69"/>
      <c r="O22" s="69"/>
      <c r="P22" s="81"/>
      <c r="Q22" s="75"/>
      <c r="R22" s="75"/>
      <c r="S22" s="75"/>
      <c r="T22" s="75"/>
      <c r="U22" s="75"/>
      <c r="V22" s="54"/>
      <c r="W22" s="54"/>
      <c r="X22" s="54"/>
      <c r="Y22" s="54"/>
      <c r="Z22" s="54"/>
      <c r="AA22" s="54"/>
      <c r="AB22" s="54"/>
    </row>
    <row r="23" spans="1:28" s="44" customFormat="1" ht="24" customHeight="1">
      <c r="A23" s="104" t="str">
        <f>A11</f>
        <v>令和元年４月（確報値）</v>
      </c>
      <c r="B23" s="109">
        <v>44947</v>
      </c>
      <c r="C23" s="109">
        <v>5663</v>
      </c>
      <c r="D23" s="109">
        <v>9031</v>
      </c>
      <c r="E23" s="109">
        <v>11778</v>
      </c>
      <c r="F23" s="109">
        <v>2417</v>
      </c>
      <c r="G23" s="109">
        <v>3307</v>
      </c>
      <c r="H23" s="109">
        <v>3975</v>
      </c>
      <c r="I23" s="115">
        <v>81118</v>
      </c>
      <c r="J23" s="105"/>
      <c r="K23" s="61"/>
      <c r="L23" s="43"/>
      <c r="M23" s="43"/>
      <c r="N23" s="69"/>
      <c r="O23" s="69"/>
      <c r="P23" s="70"/>
      <c r="Q23" s="84"/>
      <c r="R23" s="75"/>
      <c r="S23" s="75"/>
      <c r="T23" s="75"/>
      <c r="U23" s="75"/>
      <c r="V23" s="54"/>
      <c r="W23" s="54"/>
      <c r="X23" s="54"/>
      <c r="Y23" s="54"/>
      <c r="Z23" s="54"/>
      <c r="AA23" s="54"/>
      <c r="AB23" s="54"/>
    </row>
    <row r="24" spans="1:28" s="44" customFormat="1" ht="24" customHeight="1">
      <c r="A24" s="48" t="s">
        <v>50</v>
      </c>
      <c r="B24" s="87">
        <f>B19/B23*100-100</f>
        <v>11.675973924844811</v>
      </c>
      <c r="C24" s="87">
        <f t="shared" ref="C24:H24" si="4">C19/C23*100-100</f>
        <v>20.837012184354592</v>
      </c>
      <c r="D24" s="87">
        <f t="shared" si="4"/>
        <v>42.974199977854056</v>
      </c>
      <c r="E24" s="87">
        <f t="shared" si="4"/>
        <v>23.492952963151637</v>
      </c>
      <c r="F24" s="87">
        <f t="shared" si="4"/>
        <v>129.95448903599504</v>
      </c>
      <c r="G24" s="87">
        <f t="shared" si="4"/>
        <v>13.667977018445725</v>
      </c>
      <c r="H24" s="87">
        <f t="shared" si="4"/>
        <v>87.949685534591197</v>
      </c>
      <c r="I24" s="87">
        <f>I19/I23*100-100</f>
        <v>24.858847604723991</v>
      </c>
      <c r="J24" s="45"/>
      <c r="K24" s="62"/>
      <c r="L24" s="43"/>
      <c r="M24" s="43"/>
      <c r="N24" s="69"/>
      <c r="O24" s="69"/>
      <c r="P24" s="70"/>
      <c r="Q24" s="77"/>
      <c r="R24" s="77"/>
      <c r="S24" s="77"/>
      <c r="T24" s="77"/>
      <c r="U24" s="77"/>
      <c r="V24" s="66"/>
      <c r="W24" s="66"/>
      <c r="X24" s="66"/>
      <c r="Y24" s="54"/>
      <c r="Z24" s="54"/>
      <c r="AA24" s="54"/>
      <c r="AB24" s="54"/>
    </row>
    <row r="25" spans="1:28" s="44" customFormat="1" ht="3.75" customHeight="1">
      <c r="A25" s="49"/>
      <c r="B25" s="88"/>
      <c r="C25" s="89"/>
      <c r="D25" s="89"/>
      <c r="E25" s="90"/>
      <c r="F25" s="90"/>
      <c r="G25" s="91"/>
      <c r="H25" s="92"/>
      <c r="I25" s="116"/>
      <c r="J25" s="11"/>
      <c r="K25" s="52"/>
      <c r="L25" s="43"/>
      <c r="M25" s="43"/>
      <c r="N25" s="69"/>
      <c r="O25" s="69"/>
      <c r="P25" s="81"/>
      <c r="Q25" s="75"/>
      <c r="R25" s="75"/>
      <c r="S25" s="75"/>
      <c r="T25" s="75"/>
      <c r="U25" s="75"/>
      <c r="V25" s="54"/>
      <c r="W25" s="54"/>
      <c r="X25" s="54"/>
      <c r="Y25" s="54"/>
      <c r="Z25" s="54"/>
      <c r="AA25" s="54"/>
      <c r="AB25" s="54"/>
    </row>
    <row r="26" spans="1:28" s="44" customFormat="1" ht="24" customHeight="1">
      <c r="A26" s="104" t="str">
        <f>A14</f>
        <v>令和６年３月（速報値）</v>
      </c>
      <c r="B26" s="109">
        <v>59339</v>
      </c>
      <c r="C26" s="109">
        <v>5395</v>
      </c>
      <c r="D26" s="109">
        <v>13737</v>
      </c>
      <c r="E26" s="109">
        <v>14255</v>
      </c>
      <c r="F26" s="109">
        <v>5213</v>
      </c>
      <c r="G26" s="109">
        <v>4945</v>
      </c>
      <c r="H26" s="109">
        <v>6616</v>
      </c>
      <c r="I26" s="115">
        <v>109500</v>
      </c>
      <c r="J26" s="45"/>
      <c r="K26" s="60"/>
      <c r="L26" s="43"/>
      <c r="M26" s="43"/>
      <c r="N26" s="69"/>
      <c r="O26" s="69"/>
      <c r="P26" s="70"/>
      <c r="Q26" s="75"/>
      <c r="R26" s="75"/>
      <c r="S26" s="75"/>
      <c r="T26" s="75"/>
      <c r="U26" s="75"/>
      <c r="V26" s="54"/>
      <c r="W26" s="54"/>
      <c r="X26" s="54"/>
      <c r="Y26" s="54"/>
      <c r="Z26" s="54"/>
      <c r="AA26" s="54"/>
      <c r="AB26" s="54"/>
    </row>
    <row r="27" spans="1:28" s="44" customFormat="1" ht="24" customHeight="1">
      <c r="A27" s="46" t="s">
        <v>51</v>
      </c>
      <c r="B27" s="95">
        <f t="shared" ref="B27:I27" si="5">B19/B26*100-100</f>
        <v>-15.40976423599993</v>
      </c>
      <c r="C27" s="95">
        <f t="shared" si="5"/>
        <v>26.839666357738651</v>
      </c>
      <c r="D27" s="95">
        <f t="shared" si="5"/>
        <v>-6.0056780956540763</v>
      </c>
      <c r="E27" s="95">
        <f t="shared" si="5"/>
        <v>2.0343739038933677</v>
      </c>
      <c r="F27" s="95">
        <f t="shared" si="5"/>
        <v>6.6180702090926644</v>
      </c>
      <c r="G27" s="95">
        <f t="shared" si="5"/>
        <v>-23.983822042467139</v>
      </c>
      <c r="H27" s="95">
        <f t="shared" si="5"/>
        <v>12.923216444981861</v>
      </c>
      <c r="I27" s="95">
        <f t="shared" si="5"/>
        <v>-7.5041095890410929</v>
      </c>
      <c r="J27" s="45"/>
      <c r="K27" s="62"/>
      <c r="L27" s="43"/>
      <c r="M27" s="43"/>
      <c r="N27" s="69"/>
      <c r="O27" s="69"/>
      <c r="P27" s="70"/>
      <c r="Q27" s="77"/>
      <c r="R27" s="77"/>
      <c r="S27" s="77"/>
      <c r="T27" s="77"/>
      <c r="U27" s="77"/>
      <c r="V27" s="66"/>
      <c r="W27" s="66"/>
      <c r="X27" s="66"/>
      <c r="Y27" s="54"/>
      <c r="Z27" s="54"/>
      <c r="AA27" s="54"/>
      <c r="AB27" s="54"/>
    </row>
    <row r="28" spans="1:28" ht="14.25" customHeight="1">
      <c r="A28" s="18"/>
      <c r="B28" s="25"/>
      <c r="C28" s="25"/>
      <c r="D28" s="25"/>
      <c r="E28" s="25"/>
      <c r="F28" s="40"/>
      <c r="G28" s="25"/>
      <c r="H28" s="25"/>
      <c r="I28" s="25"/>
      <c r="J28" s="9"/>
      <c r="K28" s="9"/>
      <c r="L28" s="7"/>
      <c r="M28" s="7"/>
      <c r="N28" s="69"/>
      <c r="O28" s="69"/>
      <c r="Q28" s="75"/>
      <c r="R28" s="75"/>
      <c r="S28" s="75"/>
      <c r="T28" s="76"/>
      <c r="U28" s="75"/>
      <c r="V28" s="54"/>
      <c r="W28" s="54"/>
      <c r="X28" s="54"/>
      <c r="Y28" s="54"/>
      <c r="Z28" s="54"/>
      <c r="AA28" s="54"/>
      <c r="AB28" s="54"/>
    </row>
    <row r="29" spans="1:28" ht="24" customHeight="1">
      <c r="A29" s="42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6"/>
      <c r="L29" s="7"/>
      <c r="M29" s="7"/>
      <c r="N29" s="69"/>
      <c r="O29" s="69"/>
      <c r="Q29" s="75"/>
      <c r="R29" s="75"/>
      <c r="S29" s="75"/>
      <c r="T29" s="75"/>
      <c r="U29" s="75"/>
      <c r="V29" s="54"/>
      <c r="W29" s="54"/>
      <c r="X29" s="54"/>
      <c r="Y29" s="54"/>
      <c r="Z29" s="54"/>
      <c r="AA29" s="54"/>
      <c r="AB29" s="54"/>
    </row>
    <row r="30" spans="1:28" ht="24" customHeight="1">
      <c r="A30" s="22"/>
      <c r="B30" s="128" t="s">
        <v>18</v>
      </c>
      <c r="C30" s="128"/>
      <c r="D30" s="9"/>
      <c r="E30" s="9"/>
      <c r="F30" s="9"/>
      <c r="G30" s="9"/>
      <c r="H30" s="9"/>
      <c r="I30" s="9"/>
      <c r="J30" s="9"/>
      <c r="K30" s="9"/>
      <c r="L30" s="7"/>
      <c r="M30" s="7"/>
      <c r="N30" s="69"/>
      <c r="O30" s="69"/>
      <c r="Q30" s="75"/>
      <c r="R30" s="75"/>
      <c r="S30" s="75"/>
      <c r="T30" s="75"/>
      <c r="U30" s="75"/>
      <c r="V30" s="54"/>
      <c r="W30" s="54"/>
      <c r="X30" s="54"/>
      <c r="Y30" s="54"/>
      <c r="Z30" s="54"/>
      <c r="AA30" s="54"/>
      <c r="AB30" s="54"/>
    </row>
    <row r="31" spans="1:28" ht="24" customHeight="1">
      <c r="A31" s="47" t="str">
        <f t="shared" ref="A31:A36" si="6">A7</f>
        <v>令和６年４月（速報値）</v>
      </c>
      <c r="B31" s="123">
        <f>SUM(K7,I19)</f>
        <v>423243</v>
      </c>
      <c r="C31" s="123"/>
      <c r="D31" s="97" t="s">
        <v>57</v>
      </c>
      <c r="G31" s="9"/>
      <c r="H31" s="9"/>
      <c r="I31" s="9"/>
      <c r="J31" s="9"/>
      <c r="K31" s="9"/>
      <c r="L31" s="7"/>
      <c r="M31" s="7"/>
      <c r="N31" s="69"/>
      <c r="O31" s="69"/>
    </row>
    <row r="32" spans="1:28" ht="24" customHeight="1">
      <c r="A32" s="47" t="str">
        <f t="shared" si="6"/>
        <v>令和５年４月（速報値）</v>
      </c>
      <c r="B32" s="123">
        <f>SUM(K8,I20)</f>
        <v>315589</v>
      </c>
      <c r="C32" s="123"/>
      <c r="D32" s="98" t="s">
        <v>55</v>
      </c>
      <c r="G32" s="9"/>
      <c r="I32" s="9"/>
      <c r="J32" s="9"/>
      <c r="K32" s="9"/>
      <c r="L32" s="7"/>
      <c r="M32" s="7"/>
      <c r="N32" s="69"/>
      <c r="O32" s="69"/>
    </row>
    <row r="33" spans="1:21" ht="24" customHeight="1">
      <c r="A33" s="46" t="str">
        <f t="shared" si="6"/>
        <v>前年同月比</v>
      </c>
      <c r="B33" s="131">
        <f>B31/B32*100-100</f>
        <v>34.112088824388678</v>
      </c>
      <c r="C33" s="131"/>
      <c r="D33" s="98" t="s">
        <v>56</v>
      </c>
      <c r="I33" s="9"/>
      <c r="J33" s="9"/>
      <c r="K33" s="9"/>
      <c r="L33" s="7"/>
      <c r="M33" s="7"/>
      <c r="N33" s="69"/>
      <c r="O33" s="69"/>
    </row>
    <row r="34" spans="1:21" s="44" customFormat="1" ht="3.75" customHeight="1">
      <c r="A34" s="47"/>
      <c r="B34" s="58"/>
      <c r="C34" s="59"/>
      <c r="D34" s="57"/>
      <c r="E34" s="19"/>
      <c r="F34" s="19"/>
      <c r="G34" s="50"/>
      <c r="H34" s="51"/>
      <c r="I34" s="52"/>
      <c r="J34" s="52"/>
      <c r="K34" s="45"/>
      <c r="L34" s="43"/>
      <c r="M34" s="43"/>
      <c r="N34" s="69"/>
      <c r="O34" s="69"/>
      <c r="P34" s="81"/>
      <c r="Q34" s="70"/>
      <c r="R34" s="70"/>
      <c r="S34" s="70"/>
      <c r="T34" s="70"/>
      <c r="U34" s="70"/>
    </row>
    <row r="35" spans="1:21" ht="24" customHeight="1">
      <c r="A35" s="47" t="str">
        <f t="shared" si="6"/>
        <v>令和元年４月（確報値）</v>
      </c>
      <c r="B35" s="129">
        <f>SUM(K11,I23)</f>
        <v>425168</v>
      </c>
      <c r="C35" s="129"/>
      <c r="D35" s="53"/>
      <c r="E35" s="54"/>
      <c r="F35" s="54"/>
      <c r="G35" s="19"/>
      <c r="H35" s="54"/>
      <c r="I35" s="19"/>
      <c r="J35" s="19"/>
      <c r="K35" s="9"/>
      <c r="L35" s="7"/>
      <c r="M35" s="7"/>
      <c r="N35" s="69"/>
      <c r="O35" s="69"/>
    </row>
    <row r="36" spans="1:21" ht="24" customHeight="1">
      <c r="A36" s="46" t="str">
        <f t="shared" si="6"/>
        <v>(コロナ禍前)令和元年同月比</v>
      </c>
      <c r="B36" s="131">
        <f>B31/B35*100-100</f>
        <v>-0.45276220223534835</v>
      </c>
      <c r="C36" s="131"/>
      <c r="D36" s="55"/>
      <c r="E36" s="54"/>
      <c r="F36" s="54"/>
      <c r="G36" s="54"/>
      <c r="H36" s="54"/>
      <c r="I36" s="19"/>
      <c r="J36" s="19"/>
      <c r="K36" s="9"/>
      <c r="L36" s="7"/>
      <c r="M36" s="7"/>
      <c r="N36" s="69"/>
      <c r="O36" s="69"/>
    </row>
    <row r="37" spans="1:21" s="44" customFormat="1" ht="3.75" customHeight="1">
      <c r="A37" s="49"/>
      <c r="B37" s="58"/>
      <c r="C37" s="59"/>
      <c r="D37" s="57"/>
      <c r="E37" s="19"/>
      <c r="F37" s="19"/>
      <c r="G37" s="50"/>
      <c r="H37" s="51"/>
      <c r="I37" s="52"/>
      <c r="J37" s="52"/>
      <c r="K37" s="45"/>
      <c r="L37" s="43"/>
      <c r="M37" s="43"/>
      <c r="N37" s="69"/>
      <c r="O37" s="69"/>
      <c r="P37" s="81"/>
      <c r="Q37" s="70"/>
      <c r="R37" s="70"/>
      <c r="S37" s="70"/>
      <c r="T37" s="70"/>
      <c r="U37" s="70"/>
    </row>
    <row r="38" spans="1:21" ht="24" customHeight="1">
      <c r="A38" s="47" t="str">
        <f>A14</f>
        <v>令和６年３月（速報値）</v>
      </c>
      <c r="B38" s="129">
        <f>SUM(K14,I26)</f>
        <v>494685</v>
      </c>
      <c r="C38" s="129"/>
      <c r="D38" s="56"/>
      <c r="E38" s="51"/>
      <c r="F38" s="51"/>
      <c r="G38" s="51"/>
      <c r="H38" s="51"/>
      <c r="I38" s="51"/>
      <c r="J38" s="51"/>
      <c r="K38" s="7"/>
      <c r="L38" s="7"/>
      <c r="M38" s="7"/>
      <c r="N38" s="69"/>
      <c r="O38" s="69"/>
    </row>
    <row r="39" spans="1:21" ht="24" customHeight="1">
      <c r="A39" s="46" t="str">
        <f>A15</f>
        <v>前月比</v>
      </c>
      <c r="B39" s="130">
        <f>B31/B38*100-100</f>
        <v>-14.441917583917046</v>
      </c>
      <c r="C39" s="130"/>
      <c r="D39" s="53"/>
      <c r="E39" s="54"/>
      <c r="F39" s="54"/>
      <c r="G39" s="54"/>
      <c r="H39" s="54"/>
      <c r="I39" s="54"/>
      <c r="J39" s="54"/>
    </row>
  </sheetData>
  <sheetProtection selectLockedCells="1"/>
  <mergeCells count="11">
    <mergeCell ref="B38:C38"/>
    <mergeCell ref="B39:C39"/>
    <mergeCell ref="B35:C35"/>
    <mergeCell ref="B36:C36"/>
    <mergeCell ref="B33:C33"/>
    <mergeCell ref="B32:C32"/>
    <mergeCell ref="I1:K1"/>
    <mergeCell ref="A2:D3"/>
    <mergeCell ref="J5:K5"/>
    <mergeCell ref="B30:C30"/>
    <mergeCell ref="B31:C31"/>
  </mergeCells>
  <phoneticPr fontId="1"/>
  <dataValidations count="3">
    <dataValidation imeMode="disabled" allowBlank="1" showInputMessage="1" showErrorMessage="1" sqref="P34 P37 P10 P13 P22 P25"/>
    <dataValidation type="list" imeMode="hiragana" showInputMessage="1" showErrorMessage="1" sqref="R2">
      <formula1>"あり,なし"</formula1>
    </dataValidation>
    <dataValidation type="whole" imeMode="disabled" showInputMessage="1" showErrorMessage="1" sqref="P2">
      <formula1>1</formula1>
      <formula2>31</formula2>
    </dataValidation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zoomScaleSheetLayoutView="85" workbookViewId="0">
      <selection activeCell="E8" sqref="E8"/>
    </sheetView>
  </sheetViews>
  <sheetFormatPr defaultColWidth="9" defaultRowHeight="13.5"/>
  <cols>
    <col min="1" max="1" width="28.125" style="8" bestFit="1" customWidth="1"/>
    <col min="2" max="6" width="15.625" style="8" customWidth="1"/>
    <col min="7" max="7" width="3.75" style="8" customWidth="1"/>
    <col min="8" max="16384" width="9" style="8"/>
  </cols>
  <sheetData>
    <row r="1" spans="1:7" ht="33" customHeight="1">
      <c r="A1" s="7"/>
      <c r="B1" s="7"/>
      <c r="C1" s="34"/>
      <c r="D1" s="7"/>
      <c r="E1" s="132" t="s">
        <v>0</v>
      </c>
      <c r="F1" s="132"/>
      <c r="G1" s="7"/>
    </row>
    <row r="2" spans="1:7" ht="33" customHeight="1">
      <c r="A2" s="132" t="e">
        <f>#REF!</f>
        <v>#REF!</v>
      </c>
      <c r="B2" s="132"/>
      <c r="C2" s="132"/>
      <c r="D2" s="34"/>
      <c r="F2" s="7"/>
      <c r="G2" s="7"/>
    </row>
    <row r="3" spans="1:7" ht="33" customHeight="1">
      <c r="B3" s="34" t="s">
        <v>41</v>
      </c>
      <c r="E3" s="127" t="s">
        <v>2</v>
      </c>
      <c r="F3" s="127"/>
      <c r="G3" s="7"/>
    </row>
    <row r="4" spans="1:7" ht="33" customHeight="1">
      <c r="A4" s="29"/>
      <c r="B4" s="128" t="s">
        <v>37</v>
      </c>
      <c r="C4" s="128" t="s">
        <v>38</v>
      </c>
      <c r="D4" s="128"/>
      <c r="E4" s="128"/>
      <c r="F4" s="128" t="s">
        <v>39</v>
      </c>
      <c r="G4" s="7"/>
    </row>
    <row r="5" spans="1:7" ht="33" customHeight="1" thickBot="1">
      <c r="A5" s="12"/>
      <c r="B5" s="128"/>
      <c r="C5" s="28" t="s">
        <v>16</v>
      </c>
      <c r="D5" s="28" t="s">
        <v>42</v>
      </c>
      <c r="E5" s="20" t="s">
        <v>43</v>
      </c>
      <c r="F5" s="128"/>
      <c r="G5" s="7"/>
    </row>
    <row r="6" spans="1:7" ht="33" customHeight="1" thickBot="1">
      <c r="A6" s="15" t="e">
        <f>#REF!</f>
        <v>#REF!</v>
      </c>
      <c r="B6" s="30" t="e">
        <f>#REF!</f>
        <v>#REF!</v>
      </c>
      <c r="C6" s="31" t="e">
        <f>#REF!</f>
        <v>#REF!</v>
      </c>
      <c r="D6" s="21" t="e">
        <f>#REF!</f>
        <v>#REF!</v>
      </c>
      <c r="E6" s="21" t="e">
        <f>#REF!</f>
        <v>#REF!</v>
      </c>
      <c r="F6" s="32" t="e">
        <f>#REF!</f>
        <v>#REF!</v>
      </c>
      <c r="G6" s="16"/>
    </row>
    <row r="7" spans="1:7" ht="33" customHeight="1">
      <c r="A7" s="15" t="e">
        <f>#REF!</f>
        <v>#REF!</v>
      </c>
      <c r="B7" s="36" t="e">
        <f>#REF!</f>
        <v>#REF!</v>
      </c>
      <c r="C7" s="37" t="e">
        <f>#REF!</f>
        <v>#REF!</v>
      </c>
      <c r="D7" s="38" t="e">
        <f>#REF!</f>
        <v>#REF!</v>
      </c>
      <c r="E7" s="38" t="e">
        <f>#REF!</f>
        <v>#REF!</v>
      </c>
      <c r="F7" s="39" t="e">
        <f>#REF!</f>
        <v>#REF!</v>
      </c>
      <c r="G7" s="7"/>
    </row>
    <row r="8" spans="1:7" ht="33" customHeight="1">
      <c r="A8" s="15" t="e">
        <f>#REF!</f>
        <v>#REF!</v>
      </c>
      <c r="B8" s="33" t="s">
        <v>40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3" t="s">
        <v>40</v>
      </c>
      <c r="G8" s="16"/>
    </row>
    <row r="9" spans="1:7" ht="33" customHeight="1">
      <c r="A9" s="18" t="e">
        <f>#REF!</f>
        <v>#REF!</v>
      </c>
      <c r="B9" s="24" t="e">
        <f>#REF!</f>
        <v>#REF!</v>
      </c>
      <c r="C9" s="24" t="e">
        <f>#REF!</f>
        <v>#REF!</v>
      </c>
      <c r="D9" s="24" t="e">
        <f>#REF!</f>
        <v>#REF!</v>
      </c>
      <c r="E9" s="24" t="e">
        <f>#REF!</f>
        <v>#REF!</v>
      </c>
      <c r="F9" s="24" t="e">
        <f>#REF!</f>
        <v>#REF!</v>
      </c>
      <c r="G9" s="17"/>
    </row>
    <row r="10" spans="1:7" ht="33" customHeight="1">
      <c r="B10" s="19"/>
      <c r="C10" s="19"/>
      <c r="E10" s="19"/>
      <c r="F10" s="23" t="s">
        <v>36</v>
      </c>
      <c r="G10" s="7"/>
    </row>
  </sheetData>
  <sheetProtection selectLockedCells="1"/>
  <mergeCells count="6">
    <mergeCell ref="C4:E4"/>
    <mergeCell ref="A2:C2"/>
    <mergeCell ref="B4:B5"/>
    <mergeCell ref="F4:F5"/>
    <mergeCell ref="E1:F1"/>
    <mergeCell ref="E3:F3"/>
  </mergeCells>
  <phoneticPr fontId="1"/>
  <printOptions horizontalCentered="1"/>
  <pageMargins left="0.39370078740157483" right="0.39370078740157483" top="0.78740157480314965" bottom="0" header="0" footer="0"/>
  <pageSetup paperSize="9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【手持ち】グラフ</vt:lpstr>
      <vt:lpstr>【提出】統計表 (公表用)</vt:lpstr>
      <vt:lpstr>【提出】統計表 (2)</vt:lpstr>
      <vt:lpstr>【手持ち】グラフ!Print_Area</vt:lpstr>
      <vt:lpstr>'【提出】統計表 (2)'!Print_Area</vt:lpstr>
      <vt:lpstr>'【提出】統計表 (公表用)'!Print_Area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2024-04-14T23:54:48Z</cp:lastPrinted>
  <dcterms:created xsi:type="dcterms:W3CDTF">2015-08-14T05:03:00Z</dcterms:created>
  <dcterms:modified xsi:type="dcterms:W3CDTF">2024-05-20T07:57:45Z</dcterms:modified>
</cp:coreProperties>
</file>